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01.07-01.12" sheetId="6" r:id="rId1"/>
    <sheet name="розрахунок" sheetId="5" r:id="rId2"/>
  </sheets>
  <definedNames/>
  <calcPr calcId="162913"/>
</workbook>
</file>

<file path=xl/sharedStrings.xml><?xml version="1.0" encoding="utf-8"?>
<sst xmlns="http://schemas.openxmlformats.org/spreadsheetml/2006/main" count="168" uniqueCount="123">
  <si>
    <t>«ПОГОДЖЕНО»</t>
  </si>
  <si>
    <t xml:space="preserve"> </t>
  </si>
  <si>
    <t>«ЗАТВЕРДЖЕНО»</t>
  </si>
  <si>
    <t>Ш Т А Т Н И Й   Р О З П И С</t>
  </si>
  <si>
    <t xml:space="preserve">БАРИШІВСЬКОЇ ЖЕК </t>
  </si>
  <si>
    <t>№ 
п/п</t>
  </si>
  <si>
    <t>Назва структурного 
підрозділу</t>
  </si>
  <si>
    <t>Назва посади 
(професії)</t>
  </si>
  <si>
    <t>Код по КП</t>
  </si>
  <si>
    <t>Кількість 
штатних 
одиниць</t>
  </si>
  <si>
    <t>Годинна 
тарифна 
ставка</t>
  </si>
  <si>
    <t>Посадовий 
оклад</t>
  </si>
  <si>
    <t>Надбавка
(доплата)</t>
  </si>
  <si>
    <t>Місячний 
фонд 
заробітної 
плати</t>
  </si>
  <si>
    <t>Примітки</t>
  </si>
  <si>
    <t>Водій легкового автомобіля</t>
  </si>
  <si>
    <t>Диспетчер</t>
  </si>
  <si>
    <t>ВСЬОГО:</t>
  </si>
  <si>
    <t>Майстер по благоустрою</t>
  </si>
  <si>
    <t>Прибиральник територій</t>
  </si>
  <si>
    <t>Робітник з обслуговування місць поховання</t>
  </si>
  <si>
    <t>Вантажник</t>
  </si>
  <si>
    <t>Робітник з благоустрою</t>
  </si>
  <si>
    <t>9161 (2)</t>
  </si>
  <si>
    <t>Озеленювач (сезонний)</t>
  </si>
  <si>
    <t xml:space="preserve">Приймальник побутових відходів </t>
  </si>
  <si>
    <t>Сторож</t>
  </si>
  <si>
    <t>Прибиральник туалету загального користування</t>
  </si>
  <si>
    <t>Прибиральник службових приміщень</t>
  </si>
  <si>
    <t>«___»  ______________   2021 року</t>
  </si>
  <si>
    <t>Головний інженер</t>
  </si>
  <si>
    <t>Інженер з охорони праці</t>
  </si>
  <si>
    <t>Механік гаража</t>
  </si>
  <si>
    <t>Водій ( ГАЗ 3309)</t>
  </si>
  <si>
    <t>Водій ( МАЗ самоскид)</t>
  </si>
  <si>
    <t>Водій ( ЗІЛ КО - 431 сміттєвоз)</t>
  </si>
  <si>
    <t>Водій ( ЗІЛ МДК 431410)</t>
  </si>
  <si>
    <t>Тракторист ( V розряд)</t>
  </si>
  <si>
    <t>Машиніст екскаватора  (V розряд)</t>
  </si>
  <si>
    <t>Інспектор з кадрів</t>
  </si>
  <si>
    <t>Прибиральник територій (ринок)</t>
  </si>
  <si>
    <t>Робітник з благоустрою (сезонний)</t>
  </si>
  <si>
    <t>Код по 
КП</t>
  </si>
  <si>
    <t>Надбавка 
(доплата)</t>
  </si>
  <si>
    <t>Начальник</t>
  </si>
  <si>
    <t>Контракт</t>
  </si>
  <si>
    <t>Головний економіст</t>
  </si>
  <si>
    <t>Головний бухгалтер</t>
  </si>
  <si>
    <t xml:space="preserve">Бухгалтер </t>
  </si>
  <si>
    <t>Юрисконсульт</t>
  </si>
  <si>
    <t>Адміністративно - фінансовий підрозділ</t>
  </si>
  <si>
    <t>Транспортний підрозділ</t>
  </si>
  <si>
    <t>Водій ( МАЗ ВЛІВ сміттєвоз)</t>
  </si>
  <si>
    <t>Підрозділ благоустрою і охорони</t>
  </si>
  <si>
    <t>Ремонтно-обслуговуючий підрозділ</t>
  </si>
  <si>
    <t>Слюсар  (V розряд)</t>
  </si>
  <si>
    <t>Електрозварник  (V розряд)</t>
  </si>
  <si>
    <t>Підрозділ обслуговування місць поховань та надання ритуальних послуг</t>
  </si>
  <si>
    <t>ВСЬОГО :</t>
  </si>
  <si>
    <t xml:space="preserve">Підрозділ озеленення та дизайну території </t>
  </si>
  <si>
    <t>Підрозділ обслуговування сміттєзвалища, оброблення та видалення безпечних відходів</t>
  </si>
  <si>
    <t>-</t>
  </si>
  <si>
    <t>Виконавець :</t>
  </si>
  <si>
    <t xml:space="preserve">РАЗОМ </t>
  </si>
  <si>
    <t>1 клас, Кол.Договір Дод. № 5</t>
  </si>
  <si>
    <t>V розряд, Кол.Договір Дод. № 5</t>
  </si>
  <si>
    <t>Кол.Договір Дод.№ 5</t>
  </si>
  <si>
    <t>Кол.Договір Дод. № 5</t>
  </si>
  <si>
    <t xml:space="preserve"> Кол.договір, Дод. №5</t>
  </si>
  <si>
    <t xml:space="preserve">Начальник ЖЕК Баришівської селищної ради </t>
  </si>
  <si>
    <t>Начальник ЖЕК Баришівської селищної ради</t>
  </si>
  <si>
    <t>_________________            ВОЛОДИМИР ЦИМБАЛ</t>
  </si>
  <si>
    <t xml:space="preserve">              О.Музичка</t>
  </si>
  <si>
    <t xml:space="preserve">           О.Музичка</t>
  </si>
  <si>
    <t>пр. мінімум</t>
  </si>
  <si>
    <t>"-12%"</t>
  </si>
  <si>
    <t>"-15%"</t>
  </si>
  <si>
    <t>Приймальник побутових відходів</t>
  </si>
  <si>
    <t>Слюсар (5р.)</t>
  </si>
  <si>
    <t>Електрозварювальник (5 р.)</t>
  </si>
  <si>
    <t xml:space="preserve"> Водій       ЗІЛ 431410 </t>
  </si>
  <si>
    <t xml:space="preserve">                   ГАЗ 3309  </t>
  </si>
  <si>
    <t xml:space="preserve">                   Сміттєвоз КО-431  (1 клас 25%)</t>
  </si>
  <si>
    <t xml:space="preserve">                     Сміттєвоз ВЛІВ</t>
  </si>
  <si>
    <t>Тракторист 5р. (20% проф. майст)</t>
  </si>
  <si>
    <t>Машиніст ескаватора 5 р. (20% проф. майст)</t>
  </si>
  <si>
    <t>Робітник з обслуговування місць поховання (доплата 10%)</t>
  </si>
  <si>
    <t xml:space="preserve">Вантажник </t>
  </si>
  <si>
    <t xml:space="preserve">Робітник з благоустрою </t>
  </si>
  <si>
    <t>Озеленювая сезонний (1 чол. - 10% інт)</t>
  </si>
  <si>
    <t xml:space="preserve">Сторож </t>
  </si>
  <si>
    <t>Прибирання туалету заг.кор. (10% шк)</t>
  </si>
  <si>
    <t>коеф.професії</t>
  </si>
  <si>
    <t>Юрист консультант</t>
  </si>
  <si>
    <t>Бухгалтер</t>
  </si>
  <si>
    <t xml:space="preserve">                Спецавт   МАЗ  самоскид</t>
  </si>
  <si>
    <t>"-30%"</t>
  </si>
  <si>
    <t>Майстер по благоустрою (доплата 35%)</t>
  </si>
  <si>
    <t>Робітник з благоустрою(сезонний</t>
  </si>
  <si>
    <t xml:space="preserve">1,34        1.46- галузевий коефіціент (1 раз у рік - ГУЖКГ і ПЕК І ПРОФСПІЛКОВИЙ У КОЖНОГО РІЗНИЙ ;ГУ -дод 2 і 3 </t>
  </si>
  <si>
    <t>1,8- галузева угода співвідношення  до осн. Мін.з/п п.3,3 ГУ</t>
  </si>
  <si>
    <t>166.8 -  Середньомісячна норма годин 2002/12</t>
  </si>
  <si>
    <t xml:space="preserve">Розрахунок виконав гол.економіст                                                   Музичка О.М. </t>
  </si>
  <si>
    <t>доплата %</t>
  </si>
  <si>
    <t>доплата, грн</t>
  </si>
  <si>
    <t>к-ть працівників</t>
  </si>
  <si>
    <t>посадовий оклад</t>
  </si>
  <si>
    <t xml:space="preserve">30% - 3999.24за збільшення обсягу робіт </t>
  </si>
  <si>
    <t>10%-1675.87 за розширення  зони</t>
  </si>
  <si>
    <t>25% - 3516.76 за класність</t>
  </si>
  <si>
    <t>20% - 1925.62 за розряд</t>
  </si>
  <si>
    <t xml:space="preserve">20% - 2438.28 за розряд </t>
  </si>
  <si>
    <t>35%-4217.54 за керівництво бригадою</t>
  </si>
  <si>
    <t>10%-723.01 за шкідливість</t>
  </si>
  <si>
    <t>10%-723.01 за шкідливіть</t>
  </si>
  <si>
    <t>10%-755.38 за керівництво бригадою</t>
  </si>
  <si>
    <t>Штат спеціалістів та технічних службовців в кількості 7  штатних одиниць з місячним фондом заробітної плати 106105.18грн. (сто шість тисяч сто пять грн 18 коп)</t>
  </si>
  <si>
    <t xml:space="preserve">  </t>
  </si>
  <si>
    <t>з 01 липня 2021 року</t>
  </si>
  <si>
    <t>Рішення виконавчого комітету селищної ради від ____2021року№ ___</t>
  </si>
  <si>
    <t>Розрахунок ШТАТНОГО РОЗПИСУ  з 01 липня 2021 року по 01 грудня 2021 року</t>
  </si>
  <si>
    <t>Штат спеціалістів та робітників в кількості  66.8 штатних одиниць з місячним фондом заробітної плати 617225.39 грн ( шістсот сімнадцять тисяч двісті двадцять пять грн 39 коп.)</t>
  </si>
  <si>
    <t>Рішення виконавчого комітету селищної ради від ______2021року№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</si>
</sst>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0_ ;\-#,##0.00\ "/>
    <numFmt numFmtId="166" formatCode="0.00;[Red]0.00"/>
    <numFmt numFmtId="167" formatCode="#,##0.00;[Red]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/>
    <xf numFmtId="0" fontId="3" fillId="0" borderId="0" xfId="0" applyFont="1"/>
    <xf numFmtId="4" fontId="2" fillId="0" borderId="0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shrinkToFit="1"/>
    </xf>
    <xf numFmtId="4" fontId="4" fillId="0" borderId="1" xfId="0" applyNumberFormat="1" applyFont="1" applyBorder="1" applyAlignment="1">
      <alignment horizontal="center" vertical="center" shrinkToFit="1"/>
    </xf>
    <xf numFmtId="0" fontId="7" fillId="0" borderId="0" xfId="0" applyFont="1"/>
    <xf numFmtId="0" fontId="7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shrinkToFit="1"/>
    </xf>
    <xf numFmtId="2" fontId="5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wrapText="1"/>
    </xf>
    <xf numFmtId="2" fontId="3" fillId="0" borderId="0" xfId="0" applyNumberFormat="1" applyFont="1"/>
    <xf numFmtId="2" fontId="4" fillId="0" borderId="1" xfId="0" applyNumberFormat="1" applyFont="1" applyBorder="1" applyAlignment="1">
      <alignment horizontal="center" vertical="center" wrapText="1"/>
    </xf>
    <xf numFmtId="2" fontId="7" fillId="0" borderId="0" xfId="0" applyNumberFormat="1" applyFont="1" applyBorder="1"/>
    <xf numFmtId="2" fontId="7" fillId="0" borderId="0" xfId="0" applyNumberFormat="1" applyFont="1"/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shrinkToFit="1"/>
    </xf>
    <xf numFmtId="2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/>
    <xf numFmtId="164" fontId="2" fillId="0" borderId="0" xfId="0" applyNumberFormat="1" applyFont="1" applyBorder="1" applyAlignment="1">
      <alignment horizontal="center" vertical="center" shrinkToFit="1"/>
    </xf>
    <xf numFmtId="2" fontId="5" fillId="2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shrinkToFit="1"/>
    </xf>
    <xf numFmtId="0" fontId="0" fillId="0" borderId="0" xfId="0" applyFont="1"/>
    <xf numFmtId="0" fontId="5" fillId="0" borderId="0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2" fontId="6" fillId="0" borderId="1" xfId="0" applyNumberFormat="1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2" fontId="6" fillId="0" borderId="1" xfId="0" applyNumberFormat="1" applyFont="1" applyBorder="1" applyAlignment="1">
      <alignment horizontal="left" vertical="top" wrapText="1" shrinkToFit="1"/>
    </xf>
    <xf numFmtId="0" fontId="6" fillId="0" borderId="1" xfId="0" applyFont="1" applyBorder="1" applyAlignment="1">
      <alignment horizontal="left" vertical="top" wrapText="1" shrinkToFit="1"/>
    </xf>
    <xf numFmtId="0" fontId="5" fillId="0" borderId="1" xfId="0" applyFont="1" applyBorder="1" applyAlignment="1">
      <alignment horizontal="left" vertical="top" wrapText="1" shrinkToFit="1"/>
    </xf>
    <xf numFmtId="0" fontId="11" fillId="0" borderId="1" xfId="0" applyFont="1" applyBorder="1" applyAlignment="1">
      <alignment horizontal="left" vertical="center" wrapText="1" shrinkToFit="1"/>
    </xf>
    <xf numFmtId="10" fontId="11" fillId="0" borderId="1" xfId="0" applyNumberFormat="1" applyFont="1" applyBorder="1" applyAlignment="1">
      <alignment horizontal="center" vertical="center" wrapText="1" shrinkToFit="1"/>
    </xf>
    <xf numFmtId="4" fontId="8" fillId="0" borderId="1" xfId="0" applyNumberFormat="1" applyFont="1" applyBorder="1" applyAlignment="1">
      <alignment horizontal="center" vertical="center" shrinkToFit="1"/>
    </xf>
    <xf numFmtId="164" fontId="8" fillId="0" borderId="1" xfId="0" applyNumberFormat="1" applyFont="1" applyBorder="1" applyAlignment="1">
      <alignment horizontal="center" vertical="center" shrinkToFit="1"/>
    </xf>
    <xf numFmtId="2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shrinkToFit="1"/>
    </xf>
    <xf numFmtId="0" fontId="12" fillId="2" borderId="0" xfId="0" applyFont="1" applyFill="1"/>
    <xf numFmtId="0" fontId="13" fillId="2" borderId="0" xfId="0" applyFont="1" applyFill="1"/>
    <xf numFmtId="10" fontId="12" fillId="2" borderId="0" xfId="0" applyNumberFormat="1" applyFont="1" applyFill="1"/>
    <xf numFmtId="0" fontId="12" fillId="2" borderId="1" xfId="0" applyFont="1" applyFill="1" applyBorder="1"/>
    <xf numFmtId="2" fontId="13" fillId="2" borderId="1" xfId="0" applyNumberFormat="1" applyFont="1" applyFill="1" applyBorder="1"/>
    <xf numFmtId="0" fontId="13" fillId="2" borderId="1" xfId="0" applyFont="1" applyFill="1" applyBorder="1"/>
    <xf numFmtId="2" fontId="12" fillId="2" borderId="1" xfId="0" applyNumberFormat="1" applyFont="1" applyFill="1" applyBorder="1" applyAlignment="1">
      <alignment wrapText="1"/>
    </xf>
    <xf numFmtId="2" fontId="12" fillId="2" borderId="1" xfId="0" applyNumberFormat="1" applyFont="1" applyFill="1" applyBorder="1"/>
    <xf numFmtId="10" fontId="12" fillId="2" borderId="1" xfId="0" applyNumberFormat="1" applyFont="1" applyFill="1" applyBorder="1"/>
    <xf numFmtId="165" fontId="12" fillId="2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left" vertical="top"/>
    </xf>
    <xf numFmtId="0" fontId="12" fillId="2" borderId="2" xfId="0" applyFont="1" applyFill="1" applyBorder="1" applyAlignment="1">
      <alignment horizontal="left" vertical="top"/>
    </xf>
    <xf numFmtId="0" fontId="12" fillId="2" borderId="3" xfId="0" applyFont="1" applyFill="1" applyBorder="1" applyAlignment="1">
      <alignment horizontal="left" vertical="top"/>
    </xf>
    <xf numFmtId="10" fontId="12" fillId="2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left"/>
    </xf>
    <xf numFmtId="0" fontId="12" fillId="2" borderId="0" xfId="0" applyFont="1" applyFill="1" applyBorder="1"/>
    <xf numFmtId="0" fontId="12" fillId="2" borderId="2" xfId="0" applyFont="1" applyFill="1" applyBorder="1"/>
    <xf numFmtId="0" fontId="12" fillId="2" borderId="4" xfId="0" applyFont="1" applyFill="1" applyBorder="1"/>
    <xf numFmtId="0" fontId="12" fillId="2" borderId="3" xfId="0" applyFont="1" applyFill="1" applyBorder="1"/>
    <xf numFmtId="2" fontId="12" fillId="2" borderId="0" xfId="0" applyNumberFormat="1" applyFont="1" applyFill="1"/>
    <xf numFmtId="2" fontId="12" fillId="2" borderId="0" xfId="0" applyNumberFormat="1" applyFont="1" applyFill="1" applyBorder="1"/>
    <xf numFmtId="166" fontId="12" fillId="2" borderId="0" xfId="0" applyNumberFormat="1" applyFont="1" applyFill="1"/>
    <xf numFmtId="0" fontId="12" fillId="2" borderId="5" xfId="0" applyFont="1" applyFill="1" applyBorder="1" applyAlignment="1">
      <alignment/>
    </xf>
    <xf numFmtId="165" fontId="13" fillId="2" borderId="0" xfId="0" applyNumberFormat="1" applyFont="1" applyFill="1"/>
    <xf numFmtId="4" fontId="13" fillId="2" borderId="0" xfId="0" applyNumberFormat="1" applyFont="1" applyFill="1"/>
    <xf numFmtId="0" fontId="13" fillId="2" borderId="1" xfId="0" applyFont="1" applyFill="1" applyBorder="1" applyAlignment="1">
      <alignment wrapText="1"/>
    </xf>
    <xf numFmtId="10" fontId="14" fillId="2" borderId="1" xfId="0" applyNumberFormat="1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13" fillId="2" borderId="1" xfId="0" applyNumberFormat="1" applyFont="1" applyFill="1" applyBorder="1"/>
    <xf numFmtId="167" fontId="13" fillId="2" borderId="0" xfId="0" applyNumberFormat="1" applyFont="1" applyFill="1"/>
    <xf numFmtId="2" fontId="13" fillId="2" borderId="0" xfId="0" applyNumberFormat="1" applyFont="1" applyFill="1"/>
    <xf numFmtId="0" fontId="5" fillId="0" borderId="0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0" xfId="0" applyFont="1" applyAlignment="1">
      <alignment vertical="top" wrapText="1"/>
    </xf>
    <xf numFmtId="0" fontId="12" fillId="2" borderId="2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left" wrapText="1"/>
    </xf>
    <xf numFmtId="0" fontId="12" fillId="2" borderId="3" xfId="0" applyFont="1" applyFill="1" applyBorder="1" applyAlignment="1">
      <alignment horizontal="left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left" vertical="top"/>
    </xf>
    <xf numFmtId="0" fontId="12" fillId="2" borderId="4" xfId="0" applyFont="1" applyFill="1" applyBorder="1" applyAlignment="1">
      <alignment horizontal="left" vertical="top"/>
    </xf>
    <xf numFmtId="0" fontId="12" fillId="2" borderId="3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workbookViewId="0" topLeftCell="A46">
      <selection activeCell="A8" sqref="A8:H8"/>
    </sheetView>
  </sheetViews>
  <sheetFormatPr defaultColWidth="9.140625" defaultRowHeight="15"/>
  <cols>
    <col min="1" max="1" width="5.28125" style="14" customWidth="1"/>
    <col min="2" max="2" width="18.8515625" style="14" customWidth="1"/>
    <col min="3" max="3" width="24.28125" style="14" customWidth="1"/>
    <col min="4" max="5" width="9.140625" style="14" customWidth="1"/>
    <col min="6" max="6" width="10.421875" style="24" customWidth="1"/>
    <col min="7" max="7" width="12.28125" style="14" customWidth="1"/>
    <col min="8" max="8" width="15.140625" style="14" customWidth="1"/>
    <col min="9" max="9" width="11.57421875" style="14" customWidth="1"/>
    <col min="10" max="10" width="14.57421875" style="14" customWidth="1"/>
    <col min="11" max="16384" width="9.140625" style="14" customWidth="1"/>
  </cols>
  <sheetData>
    <row r="1" spans="1:10" ht="18" customHeight="1">
      <c r="A1" s="3"/>
      <c r="B1" s="55" t="s">
        <v>0</v>
      </c>
      <c r="C1" s="3"/>
      <c r="D1" s="3" t="s">
        <v>1</v>
      </c>
      <c r="E1" s="3"/>
      <c r="F1" s="103" t="s">
        <v>2</v>
      </c>
      <c r="G1" s="103"/>
      <c r="H1" s="103"/>
      <c r="I1" s="103"/>
      <c r="J1" s="103"/>
    </row>
    <row r="2" spans="1:10" ht="45" customHeight="1">
      <c r="A2" s="100" t="s">
        <v>122</v>
      </c>
      <c r="B2" s="100"/>
      <c r="C2" s="3"/>
      <c r="D2" s="3"/>
      <c r="E2" s="3"/>
      <c r="F2" s="100" t="s">
        <v>116</v>
      </c>
      <c r="G2" s="100"/>
      <c r="H2" s="100"/>
      <c r="I2" s="100"/>
      <c r="J2" s="100"/>
    </row>
    <row r="3" spans="1:10" ht="20.25" customHeight="1">
      <c r="A3" s="58"/>
      <c r="B3" s="58"/>
      <c r="C3" s="3"/>
      <c r="D3" s="3"/>
      <c r="E3" s="3"/>
      <c r="F3" s="111" t="s">
        <v>69</v>
      </c>
      <c r="G3" s="111"/>
      <c r="H3" s="111"/>
      <c r="I3" s="111"/>
      <c r="J3" s="111"/>
    </row>
    <row r="4" spans="1:10" ht="17.25" customHeight="1">
      <c r="A4" s="3"/>
      <c r="B4" s="4"/>
      <c r="C4" s="4"/>
      <c r="D4" s="4"/>
      <c r="E4" s="3"/>
      <c r="F4" s="101" t="s">
        <v>71</v>
      </c>
      <c r="G4" s="101"/>
      <c r="H4" s="101"/>
      <c r="I4" s="101"/>
      <c r="J4" s="101"/>
    </row>
    <row r="5" spans="1:10" ht="15.75">
      <c r="A5" s="3"/>
      <c r="B5" s="4"/>
      <c r="C5" s="4"/>
      <c r="D5" s="4"/>
      <c r="E5" s="3"/>
      <c r="F5" s="102" t="s">
        <v>29</v>
      </c>
      <c r="G5" s="102"/>
      <c r="H5" s="102"/>
      <c r="I5" s="102"/>
      <c r="J5" s="102"/>
    </row>
    <row r="6" spans="1:10" ht="15.75">
      <c r="A6" s="103" t="s">
        <v>3</v>
      </c>
      <c r="B6" s="103"/>
      <c r="C6" s="103"/>
      <c r="D6" s="103"/>
      <c r="E6" s="103"/>
      <c r="F6" s="103"/>
      <c r="G6" s="103"/>
      <c r="H6" s="103"/>
      <c r="I6" s="3"/>
      <c r="J6" s="3"/>
    </row>
    <row r="7" spans="1:10" ht="15.75">
      <c r="A7" s="103" t="s">
        <v>4</v>
      </c>
      <c r="B7" s="103"/>
      <c r="C7" s="103"/>
      <c r="D7" s="103"/>
      <c r="E7" s="103"/>
      <c r="F7" s="103"/>
      <c r="G7" s="103"/>
      <c r="H7" s="103"/>
      <c r="I7" s="3"/>
      <c r="J7" s="3"/>
    </row>
    <row r="8" spans="1:10" ht="21.75" customHeight="1">
      <c r="A8" s="103" t="s">
        <v>118</v>
      </c>
      <c r="B8" s="103"/>
      <c r="C8" s="103"/>
      <c r="D8" s="103"/>
      <c r="E8" s="103"/>
      <c r="F8" s="103"/>
      <c r="G8" s="103"/>
      <c r="H8" s="103"/>
      <c r="I8" s="3"/>
      <c r="J8" s="3"/>
    </row>
    <row r="9" spans="1:10" ht="51">
      <c r="A9" s="54" t="s">
        <v>5</v>
      </c>
      <c r="B9" s="27" t="s">
        <v>6</v>
      </c>
      <c r="C9" s="59" t="s">
        <v>7</v>
      </c>
      <c r="D9" s="59" t="s">
        <v>42</v>
      </c>
      <c r="E9" s="26" t="s">
        <v>9</v>
      </c>
      <c r="F9" s="27" t="s">
        <v>11</v>
      </c>
      <c r="G9" s="27" t="s">
        <v>43</v>
      </c>
      <c r="H9" s="26" t="s">
        <v>13</v>
      </c>
      <c r="I9" s="106" t="s">
        <v>14</v>
      </c>
      <c r="J9" s="106"/>
    </row>
    <row r="10" spans="1:10" ht="24" customHeight="1">
      <c r="A10" s="97">
        <v>1</v>
      </c>
      <c r="B10" s="97" t="s">
        <v>50</v>
      </c>
      <c r="C10" s="57" t="s">
        <v>44</v>
      </c>
      <c r="D10" s="5">
        <v>1210</v>
      </c>
      <c r="E10" s="5">
        <v>1</v>
      </c>
      <c r="F10" s="5" t="s">
        <v>45</v>
      </c>
      <c r="G10" s="5"/>
      <c r="H10" s="7">
        <v>19044</v>
      </c>
      <c r="I10" s="107"/>
      <c r="J10" s="107"/>
    </row>
    <row r="11" spans="1:10" ht="31.5" customHeight="1">
      <c r="A11" s="98"/>
      <c r="B11" s="98"/>
      <c r="C11" s="28" t="s">
        <v>46</v>
      </c>
      <c r="D11" s="9">
        <v>1231</v>
      </c>
      <c r="E11" s="9">
        <v>1</v>
      </c>
      <c r="F11" s="10">
        <v>16187.4</v>
      </c>
      <c r="G11" s="10"/>
      <c r="H11" s="10">
        <v>15720.02</v>
      </c>
      <c r="I11" s="107"/>
      <c r="J11" s="107"/>
    </row>
    <row r="12" spans="1:10" ht="51" customHeight="1">
      <c r="A12" s="98"/>
      <c r="B12" s="98"/>
      <c r="C12" s="57" t="s">
        <v>49</v>
      </c>
      <c r="D12" s="5">
        <v>2429</v>
      </c>
      <c r="E12" s="5">
        <v>1</v>
      </c>
      <c r="F12" s="36">
        <v>13330.8</v>
      </c>
      <c r="G12" s="50" t="s">
        <v>107</v>
      </c>
      <c r="H12" s="5">
        <f>F12+3999.24</f>
        <v>17330.04</v>
      </c>
      <c r="I12" s="107" t="s">
        <v>68</v>
      </c>
      <c r="J12" s="107"/>
    </row>
    <row r="13" spans="1:10" ht="48" customHeight="1">
      <c r="A13" s="98"/>
      <c r="B13" s="98"/>
      <c r="C13" s="57" t="s">
        <v>47</v>
      </c>
      <c r="D13" s="5">
        <v>1231</v>
      </c>
      <c r="E13" s="5">
        <v>1</v>
      </c>
      <c r="F13" s="5">
        <v>16758.72</v>
      </c>
      <c r="G13" s="49" t="s">
        <v>108</v>
      </c>
      <c r="H13" s="7">
        <f>F13+1675.87</f>
        <v>18434.59</v>
      </c>
      <c r="I13" s="107" t="s">
        <v>68</v>
      </c>
      <c r="J13" s="107"/>
    </row>
    <row r="14" spans="1:10" ht="33" customHeight="1">
      <c r="A14" s="98"/>
      <c r="B14" s="98"/>
      <c r="C14" s="57" t="s">
        <v>48</v>
      </c>
      <c r="D14" s="5">
        <v>3433</v>
      </c>
      <c r="E14" s="5">
        <v>2</v>
      </c>
      <c r="F14" s="5">
        <v>12623.93</v>
      </c>
      <c r="G14" s="5"/>
      <c r="H14" s="5">
        <f>F14*E14</f>
        <v>25247.86</v>
      </c>
      <c r="I14" s="107"/>
      <c r="J14" s="107"/>
    </row>
    <row r="15" spans="1:10" ht="23.25" customHeight="1">
      <c r="A15" s="99"/>
      <c r="B15" s="99"/>
      <c r="C15" s="11" t="s">
        <v>39</v>
      </c>
      <c r="D15" s="5">
        <v>3423</v>
      </c>
      <c r="E15" s="5">
        <v>1</v>
      </c>
      <c r="F15" s="7">
        <v>10328.67</v>
      </c>
      <c r="G15" s="5"/>
      <c r="H15" s="7">
        <f>F15</f>
        <v>10328.67</v>
      </c>
      <c r="I15" s="108"/>
      <c r="J15" s="109"/>
    </row>
    <row r="16" spans="1:10" ht="29.25" customHeight="1">
      <c r="A16" s="95" t="s">
        <v>17</v>
      </c>
      <c r="B16" s="95"/>
      <c r="C16" s="95"/>
      <c r="D16" s="59"/>
      <c r="E16" s="29">
        <v>7</v>
      </c>
      <c r="F16" s="59"/>
      <c r="G16" s="59"/>
      <c r="H16" s="51">
        <f>SUM(H10:H15)</f>
        <v>106105.18000000001</v>
      </c>
      <c r="I16" s="107"/>
      <c r="J16" s="107"/>
    </row>
    <row r="17" spans="1:10" s="39" customFormat="1" ht="29.25" customHeight="1">
      <c r="A17" s="40"/>
      <c r="B17" s="40" t="s">
        <v>62</v>
      </c>
      <c r="C17" s="40" t="s">
        <v>46</v>
      </c>
      <c r="D17" s="110" t="s">
        <v>72</v>
      </c>
      <c r="E17" s="110"/>
      <c r="F17" s="18"/>
      <c r="G17" s="18"/>
      <c r="H17" s="41"/>
      <c r="I17" s="40"/>
      <c r="J17" s="40"/>
    </row>
    <row r="18" spans="1:10" ht="18.75">
      <c r="A18" s="56"/>
      <c r="B18" s="1"/>
      <c r="C18" s="1"/>
      <c r="D18" s="1"/>
      <c r="E18" s="1"/>
      <c r="F18" s="21"/>
      <c r="G18" s="1"/>
      <c r="H18" s="2"/>
      <c r="I18" s="56"/>
      <c r="J18" s="1"/>
    </row>
    <row r="19" spans="1:10" ht="15.75">
      <c r="A19" s="3"/>
      <c r="B19" s="55" t="s">
        <v>0</v>
      </c>
      <c r="C19" s="3"/>
      <c r="D19" s="3" t="s">
        <v>1</v>
      </c>
      <c r="E19" s="3"/>
      <c r="F19" s="103" t="s">
        <v>2</v>
      </c>
      <c r="G19" s="103"/>
      <c r="H19" s="103"/>
      <c r="I19" s="103"/>
      <c r="J19" s="103"/>
    </row>
    <row r="20" spans="1:10" ht="54" customHeight="1">
      <c r="A20" s="100" t="s">
        <v>119</v>
      </c>
      <c r="B20" s="100"/>
      <c r="C20" s="3"/>
      <c r="D20" s="3"/>
      <c r="E20" s="3"/>
      <c r="F20" s="100" t="s">
        <v>121</v>
      </c>
      <c r="G20" s="100"/>
      <c r="H20" s="100"/>
      <c r="I20" s="100"/>
      <c r="J20" s="100"/>
    </row>
    <row r="21" spans="1:10" ht="27" customHeight="1">
      <c r="A21" s="58"/>
      <c r="B21" s="58"/>
      <c r="C21" s="3"/>
      <c r="D21" s="3"/>
      <c r="E21" s="3"/>
      <c r="F21" s="100" t="s">
        <v>70</v>
      </c>
      <c r="G21" s="100"/>
      <c r="H21" s="100"/>
      <c r="I21" s="100"/>
      <c r="J21" s="100"/>
    </row>
    <row r="22" spans="1:10" ht="17.25" customHeight="1">
      <c r="A22" s="3"/>
      <c r="B22" s="4"/>
      <c r="C22" s="4"/>
      <c r="D22" s="4"/>
      <c r="E22" s="3"/>
      <c r="F22" s="101" t="s">
        <v>71</v>
      </c>
      <c r="G22" s="101"/>
      <c r="H22" s="101"/>
      <c r="I22" s="101"/>
      <c r="J22" s="101"/>
    </row>
    <row r="23" spans="1:10" ht="15.75">
      <c r="A23" s="3"/>
      <c r="B23" s="4"/>
      <c r="C23" s="4"/>
      <c r="D23" s="4"/>
      <c r="E23" s="3"/>
      <c r="F23" s="102" t="s">
        <v>29</v>
      </c>
      <c r="G23" s="102"/>
      <c r="H23" s="102"/>
      <c r="I23" s="102"/>
      <c r="J23" s="102"/>
    </row>
    <row r="24" spans="1:10" ht="15.75">
      <c r="A24" s="103" t="s">
        <v>3</v>
      </c>
      <c r="B24" s="103"/>
      <c r="C24" s="103"/>
      <c r="D24" s="103"/>
      <c r="E24" s="103"/>
      <c r="F24" s="103"/>
      <c r="G24" s="103"/>
      <c r="H24" s="103"/>
      <c r="I24" s="3"/>
      <c r="J24" s="3"/>
    </row>
    <row r="25" spans="1:10" ht="15.75">
      <c r="A25" s="103" t="s">
        <v>117</v>
      </c>
      <c r="B25" s="103"/>
      <c r="C25" s="103"/>
      <c r="D25" s="103"/>
      <c r="E25" s="103"/>
      <c r="F25" s="103"/>
      <c r="G25" s="103"/>
      <c r="H25" s="103"/>
      <c r="I25" s="3"/>
      <c r="J25" s="3"/>
    </row>
    <row r="26" spans="1:10" ht="15.75">
      <c r="A26" s="104" t="s">
        <v>118</v>
      </c>
      <c r="B26" s="104"/>
      <c r="C26" s="104"/>
      <c r="D26" s="104"/>
      <c r="E26" s="104"/>
      <c r="F26" s="104"/>
      <c r="G26" s="104"/>
      <c r="H26" s="104"/>
      <c r="I26" s="3"/>
      <c r="J26" s="3"/>
    </row>
    <row r="27" spans="1:10" ht="94.5">
      <c r="A27" s="54" t="s">
        <v>5</v>
      </c>
      <c r="B27" s="54" t="s">
        <v>6</v>
      </c>
      <c r="C27" s="54" t="s">
        <v>7</v>
      </c>
      <c r="D27" s="54" t="s">
        <v>8</v>
      </c>
      <c r="E27" s="54" t="s">
        <v>9</v>
      </c>
      <c r="F27" s="22" t="s">
        <v>10</v>
      </c>
      <c r="G27" s="54" t="s">
        <v>11</v>
      </c>
      <c r="H27" s="54" t="s">
        <v>12</v>
      </c>
      <c r="I27" s="54" t="s">
        <v>13</v>
      </c>
      <c r="J27" s="59" t="s">
        <v>14</v>
      </c>
    </row>
    <row r="28" spans="1:10" ht="16.5" customHeight="1">
      <c r="A28" s="95">
        <v>2</v>
      </c>
      <c r="B28" s="105" t="s">
        <v>51</v>
      </c>
      <c r="C28" s="6" t="s">
        <v>30</v>
      </c>
      <c r="D28" s="5">
        <v>1222.1</v>
      </c>
      <c r="E28" s="5">
        <v>1</v>
      </c>
      <c r="F28" s="7"/>
      <c r="G28" s="36">
        <v>16758.72</v>
      </c>
      <c r="H28" s="36"/>
      <c r="I28" s="36">
        <f>G28+H28</f>
        <v>16758.72</v>
      </c>
      <c r="J28" s="5"/>
    </row>
    <row r="29" spans="1:10" ht="31.5">
      <c r="A29" s="95"/>
      <c r="B29" s="105"/>
      <c r="C29" s="6" t="s">
        <v>31</v>
      </c>
      <c r="D29" s="5">
        <v>2149.2</v>
      </c>
      <c r="E29" s="5">
        <v>1</v>
      </c>
      <c r="F29" s="7"/>
      <c r="G29" s="5">
        <v>11476.3</v>
      </c>
      <c r="H29" s="5"/>
      <c r="I29" s="5">
        <f aca="true" t="shared" si="0" ref="I29:I38">G29+H29</f>
        <v>11476.3</v>
      </c>
      <c r="J29" s="5"/>
    </row>
    <row r="30" spans="1:10" ht="15.75">
      <c r="A30" s="95"/>
      <c r="B30" s="105"/>
      <c r="C30" s="6" t="s">
        <v>32</v>
      </c>
      <c r="D30" s="5">
        <v>3115</v>
      </c>
      <c r="E30" s="5">
        <v>1</v>
      </c>
      <c r="F30" s="7"/>
      <c r="G30" s="5">
        <v>15004.83</v>
      </c>
      <c r="H30" s="5"/>
      <c r="I30" s="5">
        <f t="shared" si="0"/>
        <v>15004.83</v>
      </c>
      <c r="J30" s="5"/>
    </row>
    <row r="31" spans="1:10" ht="15.75">
      <c r="A31" s="95"/>
      <c r="B31" s="105"/>
      <c r="C31" s="11" t="s">
        <v>33</v>
      </c>
      <c r="D31" s="5">
        <v>8322</v>
      </c>
      <c r="E31" s="5">
        <v>1</v>
      </c>
      <c r="F31" s="35">
        <f>G31/166.8</f>
        <v>76.46342925659472</v>
      </c>
      <c r="G31" s="5">
        <v>12754.1</v>
      </c>
      <c r="H31" s="8"/>
      <c r="I31" s="5">
        <f t="shared" si="0"/>
        <v>12754.1</v>
      </c>
      <c r="J31" s="5"/>
    </row>
    <row r="32" spans="1:10" ht="15.75">
      <c r="A32" s="95"/>
      <c r="B32" s="105"/>
      <c r="C32" s="11" t="s">
        <v>34</v>
      </c>
      <c r="D32" s="5">
        <v>8322</v>
      </c>
      <c r="E32" s="5">
        <v>1</v>
      </c>
      <c r="F32" s="7">
        <f>G32/166.8</f>
        <v>80.9613309352518</v>
      </c>
      <c r="G32" s="5">
        <v>13504.35</v>
      </c>
      <c r="H32" s="8"/>
      <c r="I32" s="5">
        <f t="shared" si="0"/>
        <v>13504.35</v>
      </c>
      <c r="J32" s="5"/>
    </row>
    <row r="33" spans="1:10" ht="43.5" customHeight="1">
      <c r="A33" s="95"/>
      <c r="B33" s="105"/>
      <c r="C33" s="11" t="s">
        <v>35</v>
      </c>
      <c r="D33" s="5">
        <v>8322</v>
      </c>
      <c r="E33" s="5">
        <v>1</v>
      </c>
      <c r="F33" s="7">
        <f aca="true" t="shared" si="1" ref="F33:F38">G33/166.8</f>
        <v>84.33471223021583</v>
      </c>
      <c r="G33" s="5">
        <v>14067.03</v>
      </c>
      <c r="H33" s="43" t="s">
        <v>109</v>
      </c>
      <c r="I33" s="5">
        <f>G33+3516.76</f>
        <v>17583.79</v>
      </c>
      <c r="J33" s="45" t="s">
        <v>64</v>
      </c>
    </row>
    <row r="34" spans="1:10" ht="31.5">
      <c r="A34" s="95"/>
      <c r="B34" s="105"/>
      <c r="C34" s="11" t="s">
        <v>36</v>
      </c>
      <c r="D34" s="8">
        <v>8322</v>
      </c>
      <c r="E34" s="8">
        <v>1</v>
      </c>
      <c r="F34" s="7">
        <f>G34/166.8</f>
        <v>84.33471223021583</v>
      </c>
      <c r="G34" s="8">
        <v>14067.03</v>
      </c>
      <c r="H34" s="44"/>
      <c r="I34" s="5">
        <f t="shared" si="0"/>
        <v>14067.03</v>
      </c>
      <c r="J34" s="42"/>
    </row>
    <row r="35" spans="1:10" ht="31.5">
      <c r="A35" s="95"/>
      <c r="B35" s="105"/>
      <c r="C35" s="11" t="s">
        <v>52</v>
      </c>
      <c r="D35" s="8">
        <v>8322</v>
      </c>
      <c r="E35" s="8">
        <v>1</v>
      </c>
      <c r="F35" s="7">
        <f>G35/166.8</f>
        <v>92.20593525179856</v>
      </c>
      <c r="G35" s="8">
        <v>15379.95</v>
      </c>
      <c r="H35" s="44"/>
      <c r="I35" s="5">
        <f t="shared" si="0"/>
        <v>15379.95</v>
      </c>
      <c r="J35" s="42"/>
    </row>
    <row r="36" spans="1:10" ht="46.5" customHeight="1">
      <c r="A36" s="95"/>
      <c r="B36" s="105"/>
      <c r="C36" s="11" t="s">
        <v>37</v>
      </c>
      <c r="D36" s="8">
        <v>8331</v>
      </c>
      <c r="E36" s="8">
        <v>3</v>
      </c>
      <c r="F36" s="7">
        <f>G36/166.8</f>
        <v>57.72242206235012</v>
      </c>
      <c r="G36" s="8">
        <v>9628.1</v>
      </c>
      <c r="H36" s="46" t="s">
        <v>110</v>
      </c>
      <c r="I36" s="5">
        <f>3*(G36+1925.62)</f>
        <v>34661.16</v>
      </c>
      <c r="J36" s="45" t="s">
        <v>65</v>
      </c>
    </row>
    <row r="37" spans="1:10" ht="44.25" customHeight="1">
      <c r="A37" s="95"/>
      <c r="B37" s="105"/>
      <c r="C37" s="11" t="s">
        <v>38</v>
      </c>
      <c r="D37" s="5">
        <v>8111</v>
      </c>
      <c r="E37" s="5">
        <v>1</v>
      </c>
      <c r="F37" s="7">
        <f>G37/166.8</f>
        <v>73.09004796163069</v>
      </c>
      <c r="G37" s="5">
        <v>12191.42</v>
      </c>
      <c r="H37" s="47" t="s">
        <v>111</v>
      </c>
      <c r="I37" s="5">
        <f>G37+2438.28</f>
        <v>14629.7</v>
      </c>
      <c r="J37" s="48" t="s">
        <v>65</v>
      </c>
    </row>
    <row r="38" spans="1:10" ht="26.25" customHeight="1">
      <c r="A38" s="95"/>
      <c r="B38" s="105"/>
      <c r="C38" s="11" t="s">
        <v>15</v>
      </c>
      <c r="D38" s="5">
        <v>8322</v>
      </c>
      <c r="E38" s="5">
        <v>1</v>
      </c>
      <c r="F38" s="7">
        <f t="shared" si="1"/>
        <v>54.69820143884892</v>
      </c>
      <c r="G38" s="5">
        <v>9123.66</v>
      </c>
      <c r="H38" s="42"/>
      <c r="I38" s="5">
        <f t="shared" si="0"/>
        <v>9123.66</v>
      </c>
      <c r="J38" s="42"/>
    </row>
    <row r="39" spans="1:10" ht="15.75">
      <c r="A39" s="95" t="s">
        <v>17</v>
      </c>
      <c r="B39" s="95"/>
      <c r="C39" s="95"/>
      <c r="D39" s="59"/>
      <c r="E39" s="59">
        <f>SUM(E28:E38)</f>
        <v>13</v>
      </c>
      <c r="F39" s="53"/>
      <c r="G39" s="59">
        <f>SUM(G28:G38)</f>
        <v>143955.49000000002</v>
      </c>
      <c r="H39" s="27"/>
      <c r="I39" s="53">
        <f>SUM(I28:I38)</f>
        <v>174943.59</v>
      </c>
      <c r="J39" s="59"/>
    </row>
    <row r="40" spans="1:10" s="16" customFormat="1" ht="45" customHeight="1">
      <c r="A40" s="97">
        <v>3</v>
      </c>
      <c r="B40" s="97" t="s">
        <v>53</v>
      </c>
      <c r="C40" s="11" t="s">
        <v>18</v>
      </c>
      <c r="D40" s="5">
        <v>1222</v>
      </c>
      <c r="E40" s="5">
        <v>1</v>
      </c>
      <c r="F40" s="35" t="s">
        <v>1</v>
      </c>
      <c r="G40" s="5">
        <v>12050.11</v>
      </c>
      <c r="H40" s="44" t="s">
        <v>112</v>
      </c>
      <c r="I40" s="7">
        <f>4217.54+G40</f>
        <v>16267.650000000001</v>
      </c>
      <c r="J40" s="48" t="s">
        <v>66</v>
      </c>
    </row>
    <row r="41" spans="1:10" s="16" customFormat="1" ht="25.5" customHeight="1">
      <c r="A41" s="98"/>
      <c r="B41" s="98"/>
      <c r="C41" s="25" t="s">
        <v>19</v>
      </c>
      <c r="D41" s="5">
        <v>9162</v>
      </c>
      <c r="E41" s="5">
        <v>10</v>
      </c>
      <c r="F41" s="7">
        <f>G41/166.8</f>
        <v>45.409832134292564</v>
      </c>
      <c r="G41" s="5">
        <v>7574.36</v>
      </c>
      <c r="H41" s="44"/>
      <c r="I41" s="7">
        <f>SUM(G41:H41)*E41</f>
        <v>75743.59999999999</v>
      </c>
      <c r="J41" s="5"/>
    </row>
    <row r="42" spans="1:10" s="16" customFormat="1" ht="34.5" customHeight="1">
      <c r="A42" s="98"/>
      <c r="B42" s="98"/>
      <c r="C42" s="25" t="s">
        <v>40</v>
      </c>
      <c r="D42" s="5">
        <v>9162</v>
      </c>
      <c r="E42" s="5">
        <v>1</v>
      </c>
      <c r="F42" s="7">
        <f>G42/166.8</f>
        <v>45.409832134292564</v>
      </c>
      <c r="G42" s="5">
        <v>7574.36</v>
      </c>
      <c r="H42" s="8"/>
      <c r="I42" s="7">
        <f>G42</f>
        <v>7574.36</v>
      </c>
      <c r="J42" s="5"/>
    </row>
    <row r="43" spans="1:10" ht="15.75">
      <c r="A43" s="98"/>
      <c r="B43" s="98"/>
      <c r="C43" s="6" t="s">
        <v>26</v>
      </c>
      <c r="D43" s="5">
        <v>9152</v>
      </c>
      <c r="E43" s="5">
        <v>4</v>
      </c>
      <c r="F43" s="7">
        <f>G43/166.8</f>
        <v>37.84148681055156</v>
      </c>
      <c r="G43" s="5">
        <v>6311.96</v>
      </c>
      <c r="H43" s="5"/>
      <c r="I43" s="5">
        <f>G43*E43</f>
        <v>25247.84</v>
      </c>
      <c r="J43" s="5"/>
    </row>
    <row r="44" spans="1:10" s="16" customFormat="1" ht="18.75" customHeight="1">
      <c r="A44" s="98"/>
      <c r="B44" s="98"/>
      <c r="C44" s="25" t="s">
        <v>21</v>
      </c>
      <c r="D44" s="5">
        <v>9333</v>
      </c>
      <c r="E44" s="5">
        <v>8</v>
      </c>
      <c r="F44" s="7">
        <f aca="true" t="shared" si="2" ref="F44">G44/166.8</f>
        <v>59.221702637889685</v>
      </c>
      <c r="G44" s="5">
        <v>9878.18</v>
      </c>
      <c r="H44" s="8"/>
      <c r="I44" s="5">
        <f>(G44+H44)*E44</f>
        <v>79025.44</v>
      </c>
      <c r="J44" s="5"/>
    </row>
    <row r="45" spans="1:10" s="16" customFormat="1" ht="29.25" customHeight="1">
      <c r="A45" s="98"/>
      <c r="B45" s="98"/>
      <c r="C45" s="25" t="s">
        <v>22</v>
      </c>
      <c r="D45" s="5" t="s">
        <v>23</v>
      </c>
      <c r="E45" s="5">
        <v>2</v>
      </c>
      <c r="F45" s="7">
        <f>G45/166.8</f>
        <v>45.409832134292564</v>
      </c>
      <c r="G45" s="5">
        <v>7574.36</v>
      </c>
      <c r="H45" s="5"/>
      <c r="I45" s="7">
        <f>G45*E45</f>
        <v>15148.72</v>
      </c>
      <c r="J45" s="5"/>
    </row>
    <row r="46" spans="1:10" s="16" customFormat="1" ht="29.25" customHeight="1">
      <c r="A46" s="98"/>
      <c r="B46" s="98"/>
      <c r="C46" s="25" t="s">
        <v>41</v>
      </c>
      <c r="D46" s="5" t="s">
        <v>23</v>
      </c>
      <c r="E46" s="5">
        <v>15</v>
      </c>
      <c r="F46" s="7">
        <f>G46/166.8</f>
        <v>45.409832134292564</v>
      </c>
      <c r="G46" s="5">
        <v>7574.36</v>
      </c>
      <c r="H46" s="5"/>
      <c r="I46" s="7">
        <f>G46*E46</f>
        <v>113615.4</v>
      </c>
      <c r="J46" s="5"/>
    </row>
    <row r="47" spans="1:10" ht="15.75">
      <c r="A47" s="95" t="s">
        <v>17</v>
      </c>
      <c r="B47" s="95"/>
      <c r="C47" s="95"/>
      <c r="D47" s="59"/>
      <c r="E47" s="59">
        <f>SUM(E40:E46)</f>
        <v>41</v>
      </c>
      <c r="F47" s="53"/>
      <c r="G47" s="59">
        <f>SUM(G40:G46)</f>
        <v>58537.69</v>
      </c>
      <c r="H47" s="59"/>
      <c r="I47" s="53">
        <f>SUM(I40:I46)</f>
        <v>332623.01</v>
      </c>
      <c r="J47" s="59"/>
    </row>
    <row r="48" spans="1:10" ht="15.75">
      <c r="A48" s="97">
        <v>4</v>
      </c>
      <c r="B48" s="97" t="s">
        <v>54</v>
      </c>
      <c r="C48" s="6" t="s">
        <v>16</v>
      </c>
      <c r="D48" s="5">
        <v>3119</v>
      </c>
      <c r="E48" s="5">
        <v>1</v>
      </c>
      <c r="F48" s="7">
        <f>G48/166.8</f>
        <v>82.56330935251798</v>
      </c>
      <c r="G48" s="5">
        <v>13771.56</v>
      </c>
      <c r="H48" s="5"/>
      <c r="I48" s="7">
        <f>G48</f>
        <v>13771.56</v>
      </c>
      <c r="J48" s="5"/>
    </row>
    <row r="49" spans="1:10" ht="15.75" customHeight="1">
      <c r="A49" s="98"/>
      <c r="B49" s="98"/>
      <c r="C49" s="6" t="s">
        <v>55</v>
      </c>
      <c r="D49" s="5">
        <v>7231</v>
      </c>
      <c r="E49" s="5">
        <v>1</v>
      </c>
      <c r="F49" s="7">
        <f>G49/166.8</f>
        <v>57.72242206235012</v>
      </c>
      <c r="G49" s="5">
        <v>9628.1</v>
      </c>
      <c r="H49" s="5"/>
      <c r="I49" s="5">
        <f>G49</f>
        <v>9628.1</v>
      </c>
      <c r="J49" s="5"/>
    </row>
    <row r="50" spans="1:10" ht="43.5" customHeight="1">
      <c r="A50" s="98"/>
      <c r="B50" s="98"/>
      <c r="C50" s="6" t="s">
        <v>56</v>
      </c>
      <c r="D50" s="5">
        <v>7212</v>
      </c>
      <c r="E50" s="5">
        <v>1</v>
      </c>
      <c r="F50" s="7">
        <f aca="true" t="shared" si="3" ref="F50">G50/166.8</f>
        <v>62.59508393285372</v>
      </c>
      <c r="G50" s="5">
        <v>10440.86</v>
      </c>
      <c r="H50" s="5"/>
      <c r="I50" s="5">
        <f>G50</f>
        <v>10440.86</v>
      </c>
      <c r="J50" s="5"/>
    </row>
    <row r="51" spans="1:10" ht="28.5" customHeight="1">
      <c r="A51" s="98"/>
      <c r="B51" s="98"/>
      <c r="C51" s="6" t="s">
        <v>27</v>
      </c>
      <c r="D51" s="5">
        <v>9132</v>
      </c>
      <c r="E51" s="5">
        <v>0.3</v>
      </c>
      <c r="F51" s="7">
        <f>G51/166.8</f>
        <v>43.345743405275776</v>
      </c>
      <c r="G51" s="5">
        <v>7230.07</v>
      </c>
      <c r="H51" s="42" t="s">
        <v>113</v>
      </c>
      <c r="I51" s="7">
        <f>G51*110%*E51</f>
        <v>2385.9231</v>
      </c>
      <c r="J51" s="48" t="s">
        <v>67</v>
      </c>
    </row>
    <row r="52" spans="1:10" ht="30" customHeight="1">
      <c r="A52" s="99"/>
      <c r="B52" s="99"/>
      <c r="C52" s="6" t="s">
        <v>28</v>
      </c>
      <c r="D52" s="5">
        <v>9132</v>
      </c>
      <c r="E52" s="5">
        <v>0.5</v>
      </c>
      <c r="F52" s="7">
        <f>G52/166.8</f>
        <v>36.12146282973621</v>
      </c>
      <c r="G52" s="5">
        <v>6025.06</v>
      </c>
      <c r="H52" s="42"/>
      <c r="I52" s="7">
        <f>G52*E52</f>
        <v>3012.53</v>
      </c>
      <c r="J52" s="5"/>
    </row>
    <row r="53" spans="1:10" ht="15.75">
      <c r="A53" s="95" t="s">
        <v>58</v>
      </c>
      <c r="B53" s="95"/>
      <c r="C53" s="95"/>
      <c r="D53" s="59"/>
      <c r="E53" s="59">
        <f>SUM(E48:E52)</f>
        <v>3.8</v>
      </c>
      <c r="F53" s="53"/>
      <c r="G53" s="59">
        <f>SUM(G48:G52)</f>
        <v>47095.65</v>
      </c>
      <c r="H53" s="27"/>
      <c r="I53" s="13">
        <f>SUM(I48:I52)</f>
        <v>39238.9731</v>
      </c>
      <c r="J53" s="59"/>
    </row>
    <row r="54" spans="1:10" s="39" customFormat="1" ht="44.25" customHeight="1">
      <c r="A54" s="97">
        <v>5</v>
      </c>
      <c r="B54" s="97" t="s">
        <v>57</v>
      </c>
      <c r="C54" s="57" t="s">
        <v>20</v>
      </c>
      <c r="D54" s="5">
        <v>5143</v>
      </c>
      <c r="E54" s="5">
        <v>3</v>
      </c>
      <c r="F54" s="7">
        <f>G54/166.8</f>
        <v>43.345743405275776</v>
      </c>
      <c r="G54" s="5">
        <v>7230.07</v>
      </c>
      <c r="H54" s="42" t="s">
        <v>114</v>
      </c>
      <c r="I54" s="38">
        <f>(G54+723.01)*3</f>
        <v>23859.239999999998</v>
      </c>
      <c r="J54" s="48" t="s">
        <v>66</v>
      </c>
    </row>
    <row r="55" spans="1:10" ht="15.75">
      <c r="A55" s="98"/>
      <c r="B55" s="98"/>
      <c r="C55" s="54"/>
      <c r="D55" s="59"/>
      <c r="E55" s="59"/>
      <c r="F55" s="53"/>
      <c r="G55" s="59"/>
      <c r="H55" s="27"/>
      <c r="I55" s="13"/>
      <c r="J55" s="59"/>
    </row>
    <row r="56" spans="1:10" ht="15.75">
      <c r="A56" s="98"/>
      <c r="B56" s="98"/>
      <c r="C56" s="54"/>
      <c r="D56" s="59"/>
      <c r="E56" s="59"/>
      <c r="F56" s="53"/>
      <c r="G56" s="59"/>
      <c r="H56" s="27"/>
      <c r="I56" s="13"/>
      <c r="J56" s="59"/>
    </row>
    <row r="57" spans="1:10" ht="15.75">
      <c r="A57" s="98"/>
      <c r="B57" s="98"/>
      <c r="C57" s="54"/>
      <c r="D57" s="59"/>
      <c r="E57" s="59"/>
      <c r="F57" s="53"/>
      <c r="G57" s="59"/>
      <c r="H57" s="27"/>
      <c r="I57" s="13"/>
      <c r="J57" s="59"/>
    </row>
    <row r="58" spans="1:10" ht="24" customHeight="1">
      <c r="A58" s="99"/>
      <c r="B58" s="99"/>
      <c r="C58" s="54"/>
      <c r="D58" s="59"/>
      <c r="E58" s="59"/>
      <c r="F58" s="53"/>
      <c r="G58" s="59"/>
      <c r="H58" s="27"/>
      <c r="I58" s="13"/>
      <c r="J58" s="59"/>
    </row>
    <row r="59" spans="1:10" ht="15.75">
      <c r="A59" s="92" t="s">
        <v>17</v>
      </c>
      <c r="B59" s="93"/>
      <c r="C59" s="94"/>
      <c r="D59" s="59"/>
      <c r="E59" s="59">
        <f>E54</f>
        <v>3</v>
      </c>
      <c r="F59" s="53"/>
      <c r="G59" s="59">
        <f>G54</f>
        <v>7230.07</v>
      </c>
      <c r="H59" s="27"/>
      <c r="I59" s="13">
        <f>I54</f>
        <v>23859.239999999998</v>
      </c>
      <c r="J59" s="59"/>
    </row>
    <row r="60" spans="1:10" s="16" customFormat="1" ht="50.25" customHeight="1">
      <c r="A60" s="95">
        <v>6</v>
      </c>
      <c r="B60" s="95" t="s">
        <v>59</v>
      </c>
      <c r="C60" s="25" t="s">
        <v>24</v>
      </c>
      <c r="D60" s="5">
        <v>6113</v>
      </c>
      <c r="E60" s="5">
        <v>1</v>
      </c>
      <c r="F60" s="7">
        <f>G60/166.8</f>
        <v>45.28657074340527</v>
      </c>
      <c r="G60" s="5">
        <v>7553.8</v>
      </c>
      <c r="H60" s="42" t="s">
        <v>115</v>
      </c>
      <c r="I60" s="7">
        <f>G60*110%</f>
        <v>8309.18</v>
      </c>
      <c r="J60" s="48" t="s">
        <v>66</v>
      </c>
    </row>
    <row r="61" spans="1:10" s="16" customFormat="1" ht="32.25" customHeight="1">
      <c r="A61" s="95"/>
      <c r="B61" s="95"/>
      <c r="C61" s="25" t="s">
        <v>24</v>
      </c>
      <c r="D61" s="5">
        <v>6113</v>
      </c>
      <c r="E61" s="5">
        <v>3</v>
      </c>
      <c r="F61" s="7">
        <f>G61/166.8</f>
        <v>45.28657074340527</v>
      </c>
      <c r="G61" s="5">
        <v>7553.8</v>
      </c>
      <c r="H61" s="42"/>
      <c r="I61" s="5">
        <f>G61*E61</f>
        <v>22661.4</v>
      </c>
      <c r="J61" s="5"/>
    </row>
    <row r="62" spans="1:10" ht="15.75">
      <c r="A62" s="92" t="s">
        <v>58</v>
      </c>
      <c r="B62" s="93"/>
      <c r="C62" s="94"/>
      <c r="D62" s="59"/>
      <c r="E62" s="59">
        <f>E60+E61</f>
        <v>4</v>
      </c>
      <c r="F62" s="53"/>
      <c r="G62" s="59">
        <f>G60+G61</f>
        <v>15107.6</v>
      </c>
      <c r="H62" s="59"/>
      <c r="I62" s="13">
        <f>I60+I61</f>
        <v>30970.58</v>
      </c>
      <c r="J62" s="59"/>
    </row>
    <row r="63" spans="1:10" s="16" customFormat="1" ht="113.25" customHeight="1">
      <c r="A63" s="37">
        <v>7</v>
      </c>
      <c r="B63" s="37" t="s">
        <v>60</v>
      </c>
      <c r="C63" s="11" t="s">
        <v>25</v>
      </c>
      <c r="D63" s="8">
        <v>9161</v>
      </c>
      <c r="E63" s="8">
        <v>2</v>
      </c>
      <c r="F63" s="35" t="s">
        <v>61</v>
      </c>
      <c r="G63" s="12">
        <v>7795</v>
      </c>
      <c r="H63" s="3"/>
      <c r="I63" s="12">
        <f>G63*E63</f>
        <v>15590</v>
      </c>
      <c r="J63" s="57"/>
    </row>
    <row r="64" spans="1:10" ht="15" customHeight="1">
      <c r="A64" s="95" t="s">
        <v>58</v>
      </c>
      <c r="B64" s="95"/>
      <c r="C64" s="95"/>
      <c r="D64" s="59"/>
      <c r="E64" s="52">
        <f>E63</f>
        <v>2</v>
      </c>
      <c r="F64" s="59"/>
      <c r="G64" s="53">
        <f>G63</f>
        <v>7795</v>
      </c>
      <c r="H64" s="59"/>
      <c r="I64" s="51">
        <f>I63</f>
        <v>15590</v>
      </c>
      <c r="J64" s="59"/>
    </row>
    <row r="65" spans="1:10" s="33" customFormat="1" ht="18.75">
      <c r="A65" s="30"/>
      <c r="B65" s="96" t="s">
        <v>63</v>
      </c>
      <c r="C65" s="96"/>
      <c r="D65" s="31"/>
      <c r="E65" s="34">
        <f>E39+E47+E53+E59+E62+E64</f>
        <v>66.8</v>
      </c>
      <c r="F65" s="32"/>
      <c r="G65" s="32">
        <f>G39+G47+G53+G59+G62+G64</f>
        <v>279721.5</v>
      </c>
      <c r="H65" s="31"/>
      <c r="I65" s="32">
        <f>I64+I62+I59+I53+I47+I39</f>
        <v>617225.3931</v>
      </c>
      <c r="J65" s="31"/>
    </row>
    <row r="66" spans="1:10" s="39" customFormat="1" ht="29.25" customHeight="1">
      <c r="A66" s="40"/>
      <c r="B66" s="40" t="s">
        <v>62</v>
      </c>
      <c r="C66" s="40" t="s">
        <v>46</v>
      </c>
      <c r="D66" s="91" t="s">
        <v>73</v>
      </c>
      <c r="E66" s="91"/>
      <c r="F66" s="18"/>
      <c r="G66" s="18"/>
      <c r="H66" s="41"/>
      <c r="I66" s="40"/>
      <c r="J66" s="40"/>
    </row>
    <row r="67" spans="1:10" s="15" customFormat="1" ht="63" customHeight="1">
      <c r="A67" s="20"/>
      <c r="B67" s="20"/>
      <c r="C67" s="17"/>
      <c r="D67" s="18"/>
      <c r="E67" s="18"/>
      <c r="F67" s="19"/>
      <c r="G67" s="18"/>
      <c r="H67" s="18"/>
      <c r="I67" s="18"/>
      <c r="J67" s="18"/>
    </row>
    <row r="68" spans="1:10" s="15" customFormat="1" ht="15.75">
      <c r="A68" s="20"/>
      <c r="B68" s="20"/>
      <c r="C68" s="17"/>
      <c r="D68" s="18"/>
      <c r="E68" s="18"/>
      <c r="F68" s="19"/>
      <c r="G68" s="18"/>
      <c r="H68" s="18"/>
      <c r="I68" s="19"/>
      <c r="J68" s="18"/>
    </row>
    <row r="69" spans="1:10" s="15" customFormat="1" ht="15.75">
      <c r="A69" s="20"/>
      <c r="B69" s="20"/>
      <c r="C69" s="17"/>
      <c r="D69" s="18"/>
      <c r="E69" s="18"/>
      <c r="F69" s="19"/>
      <c r="G69" s="18"/>
      <c r="H69" s="18"/>
      <c r="I69" s="19"/>
      <c r="J69" s="18"/>
    </row>
    <row r="70" s="15" customFormat="1" ht="15">
      <c r="F70" s="23"/>
    </row>
    <row r="71" s="15" customFormat="1" ht="15">
      <c r="F71" s="23"/>
    </row>
  </sheetData>
  <mergeCells count="48">
    <mergeCell ref="F5:J5"/>
    <mergeCell ref="F1:J1"/>
    <mergeCell ref="A2:B2"/>
    <mergeCell ref="F2:J2"/>
    <mergeCell ref="F3:J3"/>
    <mergeCell ref="F4:J4"/>
    <mergeCell ref="F19:J19"/>
    <mergeCell ref="A6:H6"/>
    <mergeCell ref="A7:H7"/>
    <mergeCell ref="A8:H8"/>
    <mergeCell ref="I9:J9"/>
    <mergeCell ref="A10:A15"/>
    <mergeCell ref="B10:B15"/>
    <mergeCell ref="I10:J10"/>
    <mergeCell ref="I11:J11"/>
    <mergeCell ref="I12:J12"/>
    <mergeCell ref="I13:J13"/>
    <mergeCell ref="I14:J14"/>
    <mergeCell ref="I15:J15"/>
    <mergeCell ref="A16:C16"/>
    <mergeCell ref="I16:J16"/>
    <mergeCell ref="D17:E17"/>
    <mergeCell ref="A40:A46"/>
    <mergeCell ref="B40:B46"/>
    <mergeCell ref="A20:B20"/>
    <mergeCell ref="F20:J20"/>
    <mergeCell ref="F21:J21"/>
    <mergeCell ref="F22:J22"/>
    <mergeCell ref="F23:J23"/>
    <mergeCell ref="A24:H24"/>
    <mergeCell ref="A25:H25"/>
    <mergeCell ref="A26:H26"/>
    <mergeCell ref="A28:A38"/>
    <mergeCell ref="B28:B38"/>
    <mergeCell ref="A39:C39"/>
    <mergeCell ref="A47:C47"/>
    <mergeCell ref="A48:A52"/>
    <mergeCell ref="B48:B52"/>
    <mergeCell ref="A53:C53"/>
    <mergeCell ref="A54:A58"/>
    <mergeCell ref="B54:B58"/>
    <mergeCell ref="D66:E66"/>
    <mergeCell ref="A59:C59"/>
    <mergeCell ref="A60:A61"/>
    <mergeCell ref="B60:B61"/>
    <mergeCell ref="A62:C62"/>
    <mergeCell ref="A64:C64"/>
    <mergeCell ref="B65:C6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workbookViewId="0" topLeftCell="A1">
      <selection activeCell="F32" sqref="F32"/>
    </sheetView>
  </sheetViews>
  <sheetFormatPr defaultColWidth="9.140625" defaultRowHeight="15"/>
  <cols>
    <col min="1" max="1" width="7.00390625" style="60" customWidth="1"/>
    <col min="2" max="3" width="9.140625" style="60" customWidth="1"/>
    <col min="4" max="4" width="12.57421875" style="60" customWidth="1"/>
    <col min="5" max="5" width="9.421875" style="60" bestFit="1" customWidth="1"/>
    <col min="6" max="7" width="7.28125" style="60" customWidth="1"/>
    <col min="8" max="8" width="11.00390625" style="61" customWidth="1"/>
    <col min="9" max="9" width="7.8515625" style="62" customWidth="1"/>
    <col min="10" max="10" width="9.8515625" style="60" customWidth="1"/>
    <col min="11" max="11" width="7.140625" style="60" customWidth="1"/>
    <col min="12" max="12" width="12.57421875" style="61" customWidth="1"/>
    <col min="13" max="13" width="16.140625" style="60" bestFit="1" customWidth="1"/>
    <col min="14" max="16384" width="9.140625" style="60" customWidth="1"/>
  </cols>
  <sheetData>
    <row r="1" spans="1:12" ht="15" customHeight="1">
      <c r="A1" s="124" t="s">
        <v>120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3.75" customHeigh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15" customHeight="1" hidden="1">
      <c r="A3" s="128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ht="44.25" customHeight="1">
      <c r="A4" s="63"/>
      <c r="B4" s="130" t="s">
        <v>74</v>
      </c>
      <c r="C4" s="131"/>
      <c r="D4" s="64">
        <v>2379</v>
      </c>
      <c r="E4" s="63"/>
      <c r="F4" s="63"/>
      <c r="G4" s="63"/>
      <c r="H4" s="85" t="s">
        <v>106</v>
      </c>
      <c r="I4" s="86" t="s">
        <v>103</v>
      </c>
      <c r="J4" s="87" t="s">
        <v>104</v>
      </c>
      <c r="K4" s="66" t="s">
        <v>105</v>
      </c>
      <c r="L4" s="88"/>
    </row>
    <row r="5" spans="1:12" ht="15">
      <c r="A5" s="65">
        <v>1</v>
      </c>
      <c r="B5" s="132" t="s">
        <v>44</v>
      </c>
      <c r="C5" s="133"/>
      <c r="D5" s="134"/>
      <c r="E5" s="67">
        <v>1.2</v>
      </c>
      <c r="F5" s="67">
        <v>1.15</v>
      </c>
      <c r="G5" s="67">
        <v>2.3</v>
      </c>
      <c r="H5" s="64">
        <f>6000*E5*F5*G5</f>
        <v>19044</v>
      </c>
      <c r="I5" s="68"/>
      <c r="J5" s="64"/>
      <c r="K5" s="69">
        <v>1</v>
      </c>
      <c r="L5" s="64">
        <f>H5+J5</f>
        <v>19044</v>
      </c>
    </row>
    <row r="6" spans="1:12" ht="15">
      <c r="A6" s="65">
        <v>2</v>
      </c>
      <c r="B6" s="70" t="s">
        <v>46</v>
      </c>
      <c r="C6" s="71"/>
      <c r="D6" s="72"/>
      <c r="E6" s="67" t="s">
        <v>76</v>
      </c>
      <c r="F6" s="67"/>
      <c r="G6" s="67"/>
      <c r="H6" s="64">
        <f>16187.4</f>
        <v>16187.4</v>
      </c>
      <c r="I6" s="68"/>
      <c r="J6" s="64"/>
      <c r="K6" s="69">
        <v>1</v>
      </c>
      <c r="L6" s="64">
        <v>16187.4</v>
      </c>
    </row>
    <row r="7" spans="1:12" ht="15">
      <c r="A7" s="65">
        <v>3</v>
      </c>
      <c r="B7" s="132" t="s">
        <v>93</v>
      </c>
      <c r="C7" s="133"/>
      <c r="D7" s="134"/>
      <c r="E7" s="67" t="s">
        <v>96</v>
      </c>
      <c r="F7" s="67"/>
      <c r="G7" s="67"/>
      <c r="H7" s="64">
        <v>13330.8</v>
      </c>
      <c r="I7" s="68">
        <v>0.3</v>
      </c>
      <c r="J7" s="64">
        <v>3999.24</v>
      </c>
      <c r="K7" s="69">
        <v>1</v>
      </c>
      <c r="L7" s="64">
        <f>H7+J7</f>
        <v>17330.04</v>
      </c>
    </row>
    <row r="8" spans="1:12" ht="15">
      <c r="A8" s="65">
        <v>4</v>
      </c>
      <c r="B8" s="132" t="s">
        <v>47</v>
      </c>
      <c r="C8" s="133"/>
      <c r="D8" s="134"/>
      <c r="E8" s="67" t="s">
        <v>75</v>
      </c>
      <c r="F8" s="67"/>
      <c r="G8" s="67"/>
      <c r="H8" s="64">
        <v>16758.72</v>
      </c>
      <c r="I8" s="68">
        <v>0.1</v>
      </c>
      <c r="J8" s="64">
        <f>H8*I8</f>
        <v>1675.8720000000003</v>
      </c>
      <c r="K8" s="69">
        <v>1</v>
      </c>
      <c r="L8" s="64">
        <f>H8+J8</f>
        <v>18434.592</v>
      </c>
    </row>
    <row r="9" spans="1:12" ht="15">
      <c r="A9" s="65">
        <v>5</v>
      </c>
      <c r="B9" s="132" t="s">
        <v>94</v>
      </c>
      <c r="C9" s="133"/>
      <c r="D9" s="134"/>
      <c r="E9" s="67">
        <v>1.34</v>
      </c>
      <c r="F9" s="67">
        <v>1.8</v>
      </c>
      <c r="G9" s="67">
        <v>2.2</v>
      </c>
      <c r="H9" s="64">
        <f>D4*E9*F9*G9</f>
        <v>12623.9256</v>
      </c>
      <c r="I9" s="73"/>
      <c r="J9" s="64"/>
      <c r="K9" s="69">
        <v>2</v>
      </c>
      <c r="L9" s="64">
        <f>25247.86*2</f>
        <v>50495.72</v>
      </c>
    </row>
    <row r="10" spans="1:12" ht="15">
      <c r="A10" s="65">
        <v>6</v>
      </c>
      <c r="B10" s="70" t="s">
        <v>39</v>
      </c>
      <c r="C10" s="71"/>
      <c r="D10" s="72"/>
      <c r="E10" s="67">
        <v>1.34</v>
      </c>
      <c r="F10" s="67">
        <v>1.8</v>
      </c>
      <c r="G10" s="67">
        <v>1.8</v>
      </c>
      <c r="H10" s="64">
        <f>D4*E10*F10*G10</f>
        <v>10328.6664</v>
      </c>
      <c r="I10" s="68"/>
      <c r="J10" s="67"/>
      <c r="K10" s="67">
        <v>1</v>
      </c>
      <c r="L10" s="64">
        <f>H10*K10</f>
        <v>10328.6664</v>
      </c>
    </row>
    <row r="11" spans="1:12" ht="15">
      <c r="A11" s="65">
        <v>7</v>
      </c>
      <c r="B11" s="70" t="s">
        <v>30</v>
      </c>
      <c r="C11" s="71"/>
      <c r="D11" s="72"/>
      <c r="E11" s="67" t="s">
        <v>75</v>
      </c>
      <c r="F11" s="67"/>
      <c r="G11" s="67"/>
      <c r="H11" s="64">
        <v>16758.72</v>
      </c>
      <c r="I11" s="68"/>
      <c r="J11" s="64"/>
      <c r="K11" s="69">
        <v>1</v>
      </c>
      <c r="L11" s="64">
        <f>H11</f>
        <v>16758.72</v>
      </c>
    </row>
    <row r="12" spans="1:12" ht="15">
      <c r="A12" s="65">
        <v>8</v>
      </c>
      <c r="B12" s="70" t="s">
        <v>31</v>
      </c>
      <c r="C12" s="70"/>
      <c r="D12" s="70"/>
      <c r="E12" s="67">
        <v>1.34</v>
      </c>
      <c r="F12" s="67">
        <v>1.8</v>
      </c>
      <c r="G12" s="67">
        <v>2</v>
      </c>
      <c r="H12" s="64">
        <f>D4*E12*F12*G12</f>
        <v>11476.296</v>
      </c>
      <c r="I12" s="68"/>
      <c r="J12" s="64"/>
      <c r="K12" s="69">
        <v>1</v>
      </c>
      <c r="L12" s="64">
        <f>H12</f>
        <v>11476.296</v>
      </c>
    </row>
    <row r="13" spans="1:12" ht="15">
      <c r="A13" s="65">
        <v>9</v>
      </c>
      <c r="B13" s="132" t="s">
        <v>32</v>
      </c>
      <c r="C13" s="133"/>
      <c r="D13" s="134"/>
      <c r="E13" s="67">
        <v>1.46</v>
      </c>
      <c r="F13" s="67">
        <v>1.8</v>
      </c>
      <c r="G13" s="67">
        <v>2.4</v>
      </c>
      <c r="H13" s="64">
        <f>D4*E13*F13*G13</f>
        <v>15004.8288</v>
      </c>
      <c r="I13" s="68"/>
      <c r="J13" s="64"/>
      <c r="K13" s="67">
        <v>1</v>
      </c>
      <c r="L13" s="64">
        <f>J13+H13</f>
        <v>15004.8288</v>
      </c>
    </row>
    <row r="14" spans="1:12" ht="15">
      <c r="A14" s="65">
        <v>10</v>
      </c>
      <c r="B14" s="112" t="s">
        <v>80</v>
      </c>
      <c r="C14" s="113"/>
      <c r="D14" s="114"/>
      <c r="E14" s="67">
        <v>1.46</v>
      </c>
      <c r="F14" s="67">
        <v>1.8</v>
      </c>
      <c r="G14" s="67">
        <v>2.25</v>
      </c>
      <c r="H14" s="64">
        <f>D4*E14*F14*G14</f>
        <v>14067.027</v>
      </c>
      <c r="I14" s="68"/>
      <c r="J14" s="64"/>
      <c r="K14" s="67">
        <v>1</v>
      </c>
      <c r="L14" s="64">
        <f>H14</f>
        <v>14067.027</v>
      </c>
    </row>
    <row r="15" spans="1:12" ht="15">
      <c r="A15" s="65">
        <v>11</v>
      </c>
      <c r="B15" s="112" t="s">
        <v>81</v>
      </c>
      <c r="C15" s="113"/>
      <c r="D15" s="114"/>
      <c r="E15" s="67">
        <v>1.46</v>
      </c>
      <c r="F15" s="67">
        <v>1.8</v>
      </c>
      <c r="G15" s="67">
        <v>2.04</v>
      </c>
      <c r="H15" s="64">
        <f>D4*E15*F15*G15</f>
        <v>12754.10448</v>
      </c>
      <c r="I15" s="68"/>
      <c r="J15" s="64"/>
      <c r="K15" s="67">
        <v>1</v>
      </c>
      <c r="L15" s="64">
        <f>H15</f>
        <v>12754.10448</v>
      </c>
    </row>
    <row r="16" spans="1:12" ht="15">
      <c r="A16" s="65">
        <v>12</v>
      </c>
      <c r="B16" s="74" t="s">
        <v>95</v>
      </c>
      <c r="C16" s="74"/>
      <c r="D16" s="74"/>
      <c r="E16" s="67">
        <v>1.46</v>
      </c>
      <c r="F16" s="67">
        <v>1.8</v>
      </c>
      <c r="G16" s="67">
        <v>2.16</v>
      </c>
      <c r="H16" s="64">
        <f>D4*E16*F16*G16</f>
        <v>13504.34592</v>
      </c>
      <c r="I16" s="68"/>
      <c r="J16" s="64"/>
      <c r="K16" s="67">
        <v>1</v>
      </c>
      <c r="L16" s="64">
        <f>H16</f>
        <v>13504.34592</v>
      </c>
    </row>
    <row r="17" spans="1:14" ht="17.25" customHeight="1">
      <c r="A17" s="65">
        <v>13</v>
      </c>
      <c r="B17" s="115" t="s">
        <v>82</v>
      </c>
      <c r="C17" s="116"/>
      <c r="D17" s="117"/>
      <c r="E17" s="67">
        <v>1.46</v>
      </c>
      <c r="F17" s="67">
        <v>1.8</v>
      </c>
      <c r="G17" s="67">
        <v>2.25</v>
      </c>
      <c r="H17" s="64">
        <f>D4*E17*F17*G17</f>
        <v>14067.027</v>
      </c>
      <c r="I17" s="68">
        <v>0.25</v>
      </c>
      <c r="J17" s="64">
        <f>H17*25%</f>
        <v>3516.75675</v>
      </c>
      <c r="K17" s="67">
        <v>1</v>
      </c>
      <c r="L17" s="64">
        <v>17583.79</v>
      </c>
      <c r="N17" s="60" t="s">
        <v>1</v>
      </c>
    </row>
    <row r="18" spans="1:12" ht="15">
      <c r="A18" s="65">
        <v>14</v>
      </c>
      <c r="B18" s="74" t="s">
        <v>83</v>
      </c>
      <c r="C18" s="74"/>
      <c r="D18" s="74"/>
      <c r="E18" s="67">
        <v>1.46</v>
      </c>
      <c r="F18" s="67">
        <v>1.8</v>
      </c>
      <c r="G18" s="67">
        <v>2.46</v>
      </c>
      <c r="H18" s="64">
        <f>D4*E18*F18*G18</f>
        <v>15379.949519999998</v>
      </c>
      <c r="I18" s="68"/>
      <c r="J18" s="64"/>
      <c r="K18" s="67">
        <v>1</v>
      </c>
      <c r="L18" s="64">
        <f>H18</f>
        <v>15379.949519999998</v>
      </c>
    </row>
    <row r="19" spans="1:12" ht="15">
      <c r="A19" s="65">
        <v>15</v>
      </c>
      <c r="B19" s="63" t="s">
        <v>84</v>
      </c>
      <c r="C19" s="63"/>
      <c r="D19" s="63"/>
      <c r="E19" s="67">
        <v>1.46</v>
      </c>
      <c r="F19" s="67">
        <v>1.8</v>
      </c>
      <c r="G19" s="67">
        <v>1.54</v>
      </c>
      <c r="H19" s="64">
        <f>D4*E19*F19*G19</f>
        <v>9628.09848</v>
      </c>
      <c r="I19" s="68">
        <v>0.2</v>
      </c>
      <c r="J19" s="64">
        <f>H19*20%</f>
        <v>1925.6196960000002</v>
      </c>
      <c r="K19" s="67">
        <v>3</v>
      </c>
      <c r="L19" s="64">
        <v>34661.16</v>
      </c>
    </row>
    <row r="20" spans="1:12" ht="15">
      <c r="A20" s="65">
        <v>16</v>
      </c>
      <c r="B20" s="63" t="s">
        <v>85</v>
      </c>
      <c r="C20" s="63"/>
      <c r="D20" s="63"/>
      <c r="E20" s="67">
        <v>1.46</v>
      </c>
      <c r="F20" s="67">
        <v>1.8</v>
      </c>
      <c r="G20" s="67">
        <v>1.95</v>
      </c>
      <c r="H20" s="64">
        <f>D4*E20*F20*G20</f>
        <v>12191.4234</v>
      </c>
      <c r="I20" s="68">
        <v>0.2</v>
      </c>
      <c r="J20" s="64">
        <f>H20*20%</f>
        <v>2438.28468</v>
      </c>
      <c r="K20" s="67">
        <v>1</v>
      </c>
      <c r="L20" s="64">
        <f>H20+J20</f>
        <v>14629.70808</v>
      </c>
    </row>
    <row r="21" spans="1:12" ht="15">
      <c r="A21" s="65">
        <v>17</v>
      </c>
      <c r="B21" s="63" t="s">
        <v>15</v>
      </c>
      <c r="C21" s="63"/>
      <c r="D21" s="63"/>
      <c r="E21" s="67">
        <v>1.34</v>
      </c>
      <c r="F21" s="67">
        <v>1.8</v>
      </c>
      <c r="G21" s="67">
        <v>1.59</v>
      </c>
      <c r="H21" s="64">
        <f>D4*E21*F21*G21</f>
        <v>9123.65532</v>
      </c>
      <c r="I21" s="68"/>
      <c r="J21" s="64"/>
      <c r="K21" s="67">
        <v>1</v>
      </c>
      <c r="L21" s="64">
        <f>H21</f>
        <v>9123.65532</v>
      </c>
    </row>
    <row r="22" spans="1:12" ht="30.75" customHeight="1">
      <c r="A22" s="65">
        <v>18</v>
      </c>
      <c r="B22" s="121" t="s">
        <v>97</v>
      </c>
      <c r="C22" s="122"/>
      <c r="D22" s="123"/>
      <c r="E22" s="67">
        <v>1.34</v>
      </c>
      <c r="F22" s="67">
        <v>1.8</v>
      </c>
      <c r="G22" s="67">
        <v>2.1</v>
      </c>
      <c r="H22" s="64">
        <f>D4*E22*F22*G22</f>
        <v>12050.1108</v>
      </c>
      <c r="I22" s="68">
        <v>0.35</v>
      </c>
      <c r="J22" s="67">
        <f>H22*35%</f>
        <v>4217.53878</v>
      </c>
      <c r="K22" s="67">
        <v>1</v>
      </c>
      <c r="L22" s="64">
        <f>H22+J22</f>
        <v>16267.649580000001</v>
      </c>
    </row>
    <row r="23" spans="1:12" ht="15">
      <c r="A23" s="65">
        <v>19</v>
      </c>
      <c r="B23" s="63" t="s">
        <v>19</v>
      </c>
      <c r="C23" s="63"/>
      <c r="D23" s="63"/>
      <c r="E23" s="67">
        <v>1.34</v>
      </c>
      <c r="F23" s="67">
        <v>1.8</v>
      </c>
      <c r="G23" s="67">
        <v>1.32</v>
      </c>
      <c r="H23" s="64">
        <f>D4*E23*F23*G23</f>
        <v>7574.3553600000005</v>
      </c>
      <c r="I23" s="68"/>
      <c r="J23" s="64"/>
      <c r="K23" s="67">
        <v>11</v>
      </c>
      <c r="L23" s="64">
        <v>83317.96</v>
      </c>
    </row>
    <row r="24" spans="1:12" ht="15">
      <c r="A24" s="65">
        <v>20</v>
      </c>
      <c r="B24" s="112" t="s">
        <v>90</v>
      </c>
      <c r="C24" s="113"/>
      <c r="D24" s="114"/>
      <c r="E24" s="67">
        <v>1.34</v>
      </c>
      <c r="F24" s="67">
        <v>1.8</v>
      </c>
      <c r="G24" s="67">
        <v>1.1</v>
      </c>
      <c r="H24" s="64">
        <f>D4*E24*F24*G24</f>
        <v>6311.9628</v>
      </c>
      <c r="I24" s="68"/>
      <c r="J24" s="67"/>
      <c r="K24" s="67">
        <v>4</v>
      </c>
      <c r="L24" s="64">
        <v>25247.84</v>
      </c>
    </row>
    <row r="25" spans="1:12" s="75" customFormat="1" ht="15">
      <c r="A25" s="65">
        <v>21</v>
      </c>
      <c r="B25" s="112" t="s">
        <v>87</v>
      </c>
      <c r="C25" s="113"/>
      <c r="D25" s="114"/>
      <c r="E25" s="67">
        <v>1.46</v>
      </c>
      <c r="F25" s="67">
        <v>1.8</v>
      </c>
      <c r="G25" s="67">
        <v>1.58</v>
      </c>
      <c r="H25" s="64">
        <f>D4*E25*F25*G25</f>
        <v>9878.17896</v>
      </c>
      <c r="I25" s="68"/>
      <c r="J25" s="67"/>
      <c r="K25" s="67">
        <v>8</v>
      </c>
      <c r="L25" s="64">
        <v>79025.44</v>
      </c>
    </row>
    <row r="26" spans="1:12" s="75" customFormat="1" ht="15">
      <c r="A26" s="65">
        <v>22</v>
      </c>
      <c r="B26" s="63" t="s">
        <v>88</v>
      </c>
      <c r="C26" s="63"/>
      <c r="D26" s="63"/>
      <c r="E26" s="67">
        <v>1.34</v>
      </c>
      <c r="F26" s="67">
        <v>1.8</v>
      </c>
      <c r="G26" s="67">
        <v>1.32</v>
      </c>
      <c r="H26" s="64">
        <f>D4*E26*F26*G26</f>
        <v>7574.3553600000005</v>
      </c>
      <c r="I26" s="68"/>
      <c r="J26" s="67"/>
      <c r="K26" s="67">
        <v>2</v>
      </c>
      <c r="L26" s="64">
        <v>15148.72</v>
      </c>
    </row>
    <row r="27" spans="1:12" s="75" customFormat="1" ht="15">
      <c r="A27" s="65">
        <v>23</v>
      </c>
      <c r="B27" s="76" t="s">
        <v>98</v>
      </c>
      <c r="C27" s="77"/>
      <c r="D27" s="78"/>
      <c r="E27" s="67">
        <v>1.34</v>
      </c>
      <c r="F27" s="67">
        <v>1.8</v>
      </c>
      <c r="G27" s="67">
        <v>1.32</v>
      </c>
      <c r="H27" s="64">
        <f>D4*E27*F27*G27</f>
        <v>7574.3553600000005</v>
      </c>
      <c r="I27" s="68"/>
      <c r="J27" s="67"/>
      <c r="K27" s="67">
        <v>15</v>
      </c>
      <c r="L27" s="64">
        <v>113615.4</v>
      </c>
    </row>
    <row r="28" spans="1:13" ht="15">
      <c r="A28" s="65">
        <v>24</v>
      </c>
      <c r="B28" s="112" t="s">
        <v>16</v>
      </c>
      <c r="C28" s="113"/>
      <c r="D28" s="114"/>
      <c r="E28" s="67">
        <v>1.34</v>
      </c>
      <c r="F28" s="67">
        <v>1.8</v>
      </c>
      <c r="G28" s="67">
        <v>2.4</v>
      </c>
      <c r="H28" s="64">
        <f>D4*E28*F28*G28</f>
        <v>13771.5552</v>
      </c>
      <c r="I28" s="68"/>
      <c r="J28" s="64"/>
      <c r="K28" s="67">
        <v>1</v>
      </c>
      <c r="L28" s="64">
        <f>H28</f>
        <v>13771.5552</v>
      </c>
      <c r="M28" s="79"/>
    </row>
    <row r="29" spans="1:12" ht="15">
      <c r="A29" s="65">
        <v>25</v>
      </c>
      <c r="B29" s="112" t="s">
        <v>78</v>
      </c>
      <c r="C29" s="113"/>
      <c r="D29" s="114"/>
      <c r="E29" s="67">
        <v>1.46</v>
      </c>
      <c r="F29" s="67">
        <v>1.8</v>
      </c>
      <c r="G29" s="67">
        <v>1.54</v>
      </c>
      <c r="H29" s="64">
        <f>D4*E29*F29*G29</f>
        <v>9628.09848</v>
      </c>
      <c r="I29" s="68"/>
      <c r="J29" s="67"/>
      <c r="K29" s="67">
        <v>1</v>
      </c>
      <c r="L29" s="64">
        <f>H29</f>
        <v>9628.09848</v>
      </c>
    </row>
    <row r="30" spans="1:12" ht="15">
      <c r="A30" s="65">
        <v>26</v>
      </c>
      <c r="B30" s="63" t="s">
        <v>79</v>
      </c>
      <c r="C30" s="63"/>
      <c r="D30" s="63"/>
      <c r="E30" s="67">
        <v>1.46</v>
      </c>
      <c r="F30" s="67">
        <v>1.8</v>
      </c>
      <c r="G30" s="67">
        <v>1.67</v>
      </c>
      <c r="H30" s="64">
        <f>D4*E30*F30*G30</f>
        <v>10440.86004</v>
      </c>
      <c r="I30" s="68"/>
      <c r="J30" s="64"/>
      <c r="K30" s="67">
        <v>1</v>
      </c>
      <c r="L30" s="64">
        <f>H30</f>
        <v>10440.86004</v>
      </c>
    </row>
    <row r="31" spans="1:12" ht="15">
      <c r="A31" s="65">
        <v>27</v>
      </c>
      <c r="B31" s="63" t="s">
        <v>91</v>
      </c>
      <c r="C31" s="63"/>
      <c r="D31" s="63"/>
      <c r="E31" s="67">
        <v>1.34</v>
      </c>
      <c r="F31" s="67">
        <v>1.8</v>
      </c>
      <c r="G31" s="67">
        <v>1.26</v>
      </c>
      <c r="H31" s="64">
        <f>D4*E31*F31*G31</f>
        <v>7230.06648</v>
      </c>
      <c r="I31" s="68">
        <v>0.1</v>
      </c>
      <c r="J31" s="67">
        <f>H31*10%</f>
        <v>723.006648</v>
      </c>
      <c r="K31" s="67">
        <v>0.3</v>
      </c>
      <c r="L31" s="64">
        <f>(H31+J31)*0.3</f>
        <v>2385.9219384</v>
      </c>
    </row>
    <row r="32" spans="1:13" ht="15">
      <c r="A32" s="65">
        <v>28</v>
      </c>
      <c r="B32" s="63" t="s">
        <v>28</v>
      </c>
      <c r="C32" s="63"/>
      <c r="D32" s="63"/>
      <c r="E32" s="67">
        <v>1.34</v>
      </c>
      <c r="F32" s="67">
        <v>1.8</v>
      </c>
      <c r="G32" s="67">
        <v>1.05</v>
      </c>
      <c r="H32" s="64">
        <f>D4*E32*F32*G32</f>
        <v>6025.0554</v>
      </c>
      <c r="I32" s="68"/>
      <c r="J32" s="67"/>
      <c r="K32" s="67">
        <v>0.5</v>
      </c>
      <c r="L32" s="64">
        <f>H32*0.5</f>
        <v>3012.5277</v>
      </c>
      <c r="M32" s="79"/>
    </row>
    <row r="33" spans="1:12" ht="15">
      <c r="A33" s="65">
        <v>29</v>
      </c>
      <c r="B33" s="63" t="s">
        <v>86</v>
      </c>
      <c r="C33" s="63"/>
      <c r="D33" s="63"/>
      <c r="E33" s="67">
        <v>1.34</v>
      </c>
      <c r="F33" s="67">
        <v>1.8</v>
      </c>
      <c r="G33" s="67">
        <v>1.26</v>
      </c>
      <c r="H33" s="64">
        <f>D4*E33*F33*G33</f>
        <v>7230.06648</v>
      </c>
      <c r="I33" s="68">
        <v>0.1</v>
      </c>
      <c r="J33" s="67">
        <f>H33*10%</f>
        <v>723.006648</v>
      </c>
      <c r="K33" s="67">
        <v>3</v>
      </c>
      <c r="L33" s="64">
        <v>23859.24</v>
      </c>
    </row>
    <row r="34" spans="1:16" s="75" customFormat="1" ht="33" customHeight="1">
      <c r="A34" s="65">
        <v>30</v>
      </c>
      <c r="B34" s="118" t="s">
        <v>89</v>
      </c>
      <c r="C34" s="119"/>
      <c r="D34" s="120"/>
      <c r="E34" s="67">
        <v>1.4</v>
      </c>
      <c r="F34" s="67">
        <v>1.8</v>
      </c>
      <c r="G34" s="67">
        <v>1.26</v>
      </c>
      <c r="H34" s="64">
        <f>D4*E34*F34*G34</f>
        <v>7553.8008</v>
      </c>
      <c r="I34" s="68">
        <v>0.1</v>
      </c>
      <c r="J34" s="67">
        <f>H34*10%</f>
        <v>755.38008</v>
      </c>
      <c r="K34" s="67">
        <v>1</v>
      </c>
      <c r="L34" s="64">
        <f>H34+J34</f>
        <v>8309.18088</v>
      </c>
      <c r="M34" s="80"/>
      <c r="P34" s="75" t="s">
        <v>1</v>
      </c>
    </row>
    <row r="35" spans="1:16" s="75" customFormat="1" ht="33" customHeight="1">
      <c r="A35" s="65">
        <v>31</v>
      </c>
      <c r="B35" s="118" t="s">
        <v>89</v>
      </c>
      <c r="C35" s="119"/>
      <c r="D35" s="120"/>
      <c r="E35" s="67">
        <v>1.4</v>
      </c>
      <c r="F35" s="67">
        <v>1.8</v>
      </c>
      <c r="G35" s="67">
        <v>1.26</v>
      </c>
      <c r="H35" s="64">
        <f>D4*E35*F35*G35</f>
        <v>7553.8008</v>
      </c>
      <c r="I35" s="68"/>
      <c r="J35" s="67"/>
      <c r="K35" s="67">
        <v>3</v>
      </c>
      <c r="L35" s="64">
        <f>H35*3</f>
        <v>22661.4024</v>
      </c>
      <c r="M35" s="80"/>
      <c r="P35" s="75" t="s">
        <v>1</v>
      </c>
    </row>
    <row r="36" spans="1:12" ht="15">
      <c r="A36" s="65">
        <v>32</v>
      </c>
      <c r="B36" s="63" t="s">
        <v>77</v>
      </c>
      <c r="C36" s="63"/>
      <c r="D36" s="63"/>
      <c r="E36" s="67">
        <v>1.46</v>
      </c>
      <c r="F36" s="67">
        <v>1.8</v>
      </c>
      <c r="G36" s="67">
        <v>1.54</v>
      </c>
      <c r="H36" s="64">
        <f>D4*E36*F36*G36</f>
        <v>9628.09848</v>
      </c>
      <c r="I36" s="68"/>
      <c r="J36" s="67"/>
      <c r="K36" s="67">
        <v>2</v>
      </c>
      <c r="L36" s="64">
        <f>H36*2</f>
        <v>19256.19696</v>
      </c>
    </row>
    <row r="37" spans="1:13" ht="15">
      <c r="A37" s="81" t="s">
        <v>101</v>
      </c>
      <c r="C37" s="82"/>
      <c r="D37" s="82"/>
      <c r="K37" s="83">
        <f>SUM(K5:K36)</f>
        <v>73.8</v>
      </c>
      <c r="L37" s="89"/>
      <c r="M37" s="84"/>
    </row>
    <row r="38" spans="1:12" ht="15">
      <c r="A38" s="60" t="s">
        <v>100</v>
      </c>
      <c r="L38" s="90"/>
    </row>
    <row r="39" ht="15">
      <c r="A39" s="60" t="s">
        <v>99</v>
      </c>
    </row>
    <row r="40" ht="15">
      <c r="A40" s="60" t="s">
        <v>92</v>
      </c>
    </row>
    <row r="41" ht="15">
      <c r="B41" s="60" t="s">
        <v>102</v>
      </c>
    </row>
  </sheetData>
  <mergeCells count="17">
    <mergeCell ref="A1:L3"/>
    <mergeCell ref="B4:C4"/>
    <mergeCell ref="B9:D9"/>
    <mergeCell ref="B13:D13"/>
    <mergeCell ref="B14:D14"/>
    <mergeCell ref="B5:D5"/>
    <mergeCell ref="B7:D7"/>
    <mergeCell ref="B8:D8"/>
    <mergeCell ref="B29:D29"/>
    <mergeCell ref="B17:D17"/>
    <mergeCell ref="B34:D34"/>
    <mergeCell ref="B35:D35"/>
    <mergeCell ref="B15:D15"/>
    <mergeCell ref="B22:D22"/>
    <mergeCell ref="B24:D24"/>
    <mergeCell ref="B25:D25"/>
    <mergeCell ref="B28:D2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2021-07-14T05:27:12Z</dcterms:modified>
  <cp:category/>
  <cp:version/>
  <cp:contentType/>
  <cp:contentStatus/>
</cp:coreProperties>
</file>