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0"/>
  </bookViews>
  <sheets>
    <sheet name="Лист3" sheetId="4" r:id="rId1"/>
  </sheets>
  <definedNames/>
  <calcPr calcId="162913"/>
</workbook>
</file>

<file path=xl/sharedStrings.xml><?xml version="1.0" encoding="utf-8"?>
<sst xmlns="http://schemas.openxmlformats.org/spreadsheetml/2006/main" count="124" uniqueCount="93">
  <si>
    <t>«ПОГОДЖЕНО»</t>
  </si>
  <si>
    <t xml:space="preserve"> </t>
  </si>
  <si>
    <t>«ЗАТВЕРДЖЕНО»</t>
  </si>
  <si>
    <t>Ш Т А Т Н И Й   Р О З П И С</t>
  </si>
  <si>
    <t xml:space="preserve">БАРИШІВСЬКОЇ ЖЕК </t>
  </si>
  <si>
    <t>№ 
п/п</t>
  </si>
  <si>
    <t>Назва структурного 
підрозділу</t>
  </si>
  <si>
    <t>Назва посади 
(професії)</t>
  </si>
  <si>
    <t>Код по КП</t>
  </si>
  <si>
    <t>Кількість 
штатних 
одиниць</t>
  </si>
  <si>
    <t>Годинна 
тарифна 
ставка</t>
  </si>
  <si>
    <t>Посадовий 
оклад</t>
  </si>
  <si>
    <t>Надбавка
(доплата)</t>
  </si>
  <si>
    <t>Місячний 
фонд 
заробітної 
плати</t>
  </si>
  <si>
    <t>Примітки</t>
  </si>
  <si>
    <t>Водій легкового автомобіля</t>
  </si>
  <si>
    <t>Диспетчер</t>
  </si>
  <si>
    <t>ВСЬОГО:</t>
  </si>
  <si>
    <t>Майстер по благоустрою</t>
  </si>
  <si>
    <t>Прибиральник територій</t>
  </si>
  <si>
    <t>Робітник з обслуговування місць поховання</t>
  </si>
  <si>
    <t>Вантажник</t>
  </si>
  <si>
    <t>Робітник з благоустрою</t>
  </si>
  <si>
    <t>9161 (2)</t>
  </si>
  <si>
    <t>Озеленювач (сезонний)</t>
  </si>
  <si>
    <t xml:space="preserve">Приймальник побутових відходів </t>
  </si>
  <si>
    <t>Сторож</t>
  </si>
  <si>
    <t>Прибиральник туалету загального користування</t>
  </si>
  <si>
    <t>Прибиральник службових приміщень</t>
  </si>
  <si>
    <t>«___»  ______________   2021 року</t>
  </si>
  <si>
    <t>з 01 червня 2021 року</t>
  </si>
  <si>
    <t>Головний інженер</t>
  </si>
  <si>
    <t>Інженер з охорони праці</t>
  </si>
  <si>
    <t>Механік гаража</t>
  </si>
  <si>
    <t>Водій ( ГАЗ 3309)</t>
  </si>
  <si>
    <t>Водій ( МАЗ самоскид)</t>
  </si>
  <si>
    <t>Водій ( ЗІЛ КО - 431 сміттєвоз)</t>
  </si>
  <si>
    <t>Водій ( ЗІЛ МДК 431410)</t>
  </si>
  <si>
    <t>Тракторист ( V розряд)</t>
  </si>
  <si>
    <t>Тракторист ( III розряд)</t>
  </si>
  <si>
    <t>Машиніст екскаватора  (V розряд)</t>
  </si>
  <si>
    <t>Інспектор з кадрів</t>
  </si>
  <si>
    <t>Прибиральник територій (ринок)</t>
  </si>
  <si>
    <t>Робітник з благоустрою (сезонний)</t>
  </si>
  <si>
    <t>Код по 
КП</t>
  </si>
  <si>
    <t>Надбавка 
(доплата)</t>
  </si>
  <si>
    <t>Начальник</t>
  </si>
  <si>
    <t>Контракт</t>
  </si>
  <si>
    <t>Головний економіст</t>
  </si>
  <si>
    <t>Головний бухгалтер</t>
  </si>
  <si>
    <t xml:space="preserve">Бухгалтер </t>
  </si>
  <si>
    <t>Юрисконсульт</t>
  </si>
  <si>
    <t>Адміністративно - фінансовий підрозділ</t>
  </si>
  <si>
    <t>Транспортний підрозділ</t>
  </si>
  <si>
    <t>Водій ( МАЗ ВЛІВ сміттєвоз)</t>
  </si>
  <si>
    <t>Підрозділ благоустрою і охорони</t>
  </si>
  <si>
    <t>Ремонтно-обслуговуючий підрозділ</t>
  </si>
  <si>
    <t>Слюсар  (V розряд)</t>
  </si>
  <si>
    <t>Електрозварник  (V розряд)</t>
  </si>
  <si>
    <t>Підрозділ обслуговування місць поховань та надання ритуальних послуг</t>
  </si>
  <si>
    <t>ВСЬОГО :</t>
  </si>
  <si>
    <t xml:space="preserve">Підрозділ озеленення та дизайну території </t>
  </si>
  <si>
    <t>Підрозділ обслуговування сміттєзвалища, оброблення та видалення безпечних відходів</t>
  </si>
  <si>
    <t>-</t>
  </si>
  <si>
    <t>Виконавець :</t>
  </si>
  <si>
    <t>О.Музичка</t>
  </si>
  <si>
    <t xml:space="preserve">РАЗОМ </t>
  </si>
  <si>
    <t>Штат спеціалістів та технічних службовців в кількості 7  штатних одиниць з місячним фондом заробітної плати 99120.81грн. (девяносто девять тисяч сто двадцять грн 81 коп)</t>
  </si>
  <si>
    <t xml:space="preserve">Секретар Баришівської селищної ради 
</t>
  </si>
  <si>
    <t>25% - 2624.85 за класність</t>
  </si>
  <si>
    <t>20% - 1633.24 за розряд</t>
  </si>
  <si>
    <t xml:space="preserve">30% - 3883.77 за збільшення обсягу робіт </t>
  </si>
  <si>
    <t>10%-1627.48 за розширення  зони</t>
  </si>
  <si>
    <t xml:space="preserve">12% - 763.59 за розряд </t>
  </si>
  <si>
    <t xml:space="preserve">20% - 1633.24 за розряд </t>
  </si>
  <si>
    <t>35%-3577.16 за керівництво бригадою</t>
  </si>
  <si>
    <t>10%-613.23 за шкідливість</t>
  </si>
  <si>
    <t>10%-613.23 за шкідливіть</t>
  </si>
  <si>
    <t>10%-640.68 за керівництво бригадою</t>
  </si>
  <si>
    <t>1 клас, Кол.Договір Дод. № 5</t>
  </si>
  <si>
    <t>V розряд, Кол.Договір Дод. № 5</t>
  </si>
  <si>
    <t>III розряд, Кол.Договір Дод.№ 5</t>
  </si>
  <si>
    <t>Кол.Договір Дод.№ 5</t>
  </si>
  <si>
    <t>Кол.Договір Дод. № 5</t>
  </si>
  <si>
    <t xml:space="preserve"> Кол.договір, Дод. №5</t>
  </si>
  <si>
    <t xml:space="preserve">Начальник ЖЕК Баришівської селищної ради </t>
  </si>
  <si>
    <t>Начальник ЖЕК Баришівської селищної ради</t>
  </si>
  <si>
    <t xml:space="preserve">            ВОЛОДИМИР ЦИМБАЛ</t>
  </si>
  <si>
    <t>_______________ЖАННА ДАНЧУК</t>
  </si>
  <si>
    <t>_________________            ВОЛОДИМИР ЦИМБАЛ</t>
  </si>
  <si>
    <t>Штат спеціалістів та робітників в кількості  63.8 штатних одиниць з місячним фондом заробітної плати 499246.29 грн ( чотириста девяносто девять тисяч двісті сорок шість грн 29 коп.)</t>
  </si>
  <si>
    <t>__________</t>
  </si>
  <si>
    <t>Рішення виконавчого комітету селищної ради від 18.06.2021 № _154___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</si>
</sst>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4" fontId="2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shrinkToFit="1"/>
    </xf>
    <xf numFmtId="2" fontId="4" fillId="0" borderId="1" xfId="0" applyNumberFormat="1" applyFont="1" applyBorder="1" applyAlignment="1">
      <alignment horizontal="center" vertical="center" shrinkToFit="1"/>
    </xf>
    <xf numFmtId="4" fontId="4" fillId="0" borderId="1" xfId="0" applyNumberFormat="1" applyFont="1" applyBorder="1" applyAlignment="1">
      <alignment horizontal="center" vertical="center" shrinkToFit="1"/>
    </xf>
    <xf numFmtId="0" fontId="7" fillId="0" borderId="0" xfId="0" applyFont="1"/>
    <xf numFmtId="0" fontId="7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shrinkToFit="1"/>
    </xf>
    <xf numFmtId="2" fontId="5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2" fontId="3" fillId="0" borderId="0" xfId="0" applyNumberFormat="1" applyFont="1"/>
    <xf numFmtId="2" fontId="4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 applyBorder="1"/>
    <xf numFmtId="2" fontId="7" fillId="0" borderId="0" xfId="0" applyNumberFormat="1" applyFont="1"/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 vertical="center" shrinkToFit="1"/>
    </xf>
    <xf numFmtId="2" fontId="5" fillId="2" borderId="1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4" fontId="8" fillId="0" borderId="1" xfId="0" applyNumberFormat="1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shrinkToFit="1"/>
    </xf>
    <xf numFmtId="0" fontId="0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2" fontId="6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2" fontId="6" fillId="0" borderId="1" xfId="0" applyNumberFormat="1" applyFont="1" applyBorder="1" applyAlignment="1">
      <alignment horizontal="left" vertical="top" wrapText="1" shrinkToFit="1"/>
    </xf>
    <xf numFmtId="0" fontId="6" fillId="0" borderId="1" xfId="0" applyFont="1" applyBorder="1" applyAlignment="1">
      <alignment horizontal="left" vertical="top" wrapText="1" shrinkToFit="1"/>
    </xf>
    <xf numFmtId="0" fontId="5" fillId="0" borderId="1" xfId="0" applyFont="1" applyBorder="1" applyAlignment="1">
      <alignment horizontal="left" vertical="top" wrapText="1" shrinkToFit="1"/>
    </xf>
    <xf numFmtId="0" fontId="5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 shrinkToFit="1"/>
    </xf>
    <xf numFmtId="10" fontId="11" fillId="0" borderId="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164" fontId="8" fillId="0" borderId="1" xfId="0" applyNumberFormat="1" applyFont="1" applyBorder="1" applyAlignment="1">
      <alignment horizontal="center" vertical="center" shrinkToFit="1"/>
    </xf>
    <xf numFmtId="2" fontId="4" fillId="0" borderId="1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4" fontId="8" fillId="0" borderId="1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 topLeftCell="A91">
      <selection activeCell="A2" sqref="A2:B2"/>
    </sheetView>
  </sheetViews>
  <sheetFormatPr defaultColWidth="9.140625" defaultRowHeight="15"/>
  <cols>
    <col min="1" max="1" width="7.140625" style="15" customWidth="1"/>
    <col min="2" max="2" width="16.421875" style="15" customWidth="1"/>
    <col min="3" max="3" width="24.28125" style="15" customWidth="1"/>
    <col min="4" max="5" width="9.140625" style="15" customWidth="1"/>
    <col min="6" max="6" width="10.421875" style="26" customWidth="1"/>
    <col min="7" max="7" width="12.28125" style="15" customWidth="1"/>
    <col min="8" max="8" width="15.140625" style="15" customWidth="1"/>
    <col min="9" max="9" width="11.57421875" style="15" customWidth="1"/>
    <col min="10" max="10" width="14.57421875" style="15" customWidth="1"/>
    <col min="11" max="16384" width="9.140625" style="15" customWidth="1"/>
  </cols>
  <sheetData>
    <row r="1" spans="1:10" ht="18" customHeight="1">
      <c r="A1" s="3"/>
      <c r="B1" s="40" t="s">
        <v>0</v>
      </c>
      <c r="C1" s="3"/>
      <c r="D1" s="3" t="s">
        <v>1</v>
      </c>
      <c r="E1" s="3"/>
      <c r="F1" s="63" t="s">
        <v>2</v>
      </c>
      <c r="G1" s="63"/>
      <c r="H1" s="63"/>
      <c r="I1" s="63"/>
      <c r="J1" s="63"/>
    </row>
    <row r="2" spans="1:10" ht="45" customHeight="1">
      <c r="A2" s="64" t="s">
        <v>92</v>
      </c>
      <c r="B2" s="64"/>
      <c r="C2" s="3"/>
      <c r="D2" s="3"/>
      <c r="E2" s="3"/>
      <c r="F2" s="64" t="s">
        <v>67</v>
      </c>
      <c r="G2" s="64"/>
      <c r="H2" s="64"/>
      <c r="I2" s="64"/>
      <c r="J2" s="64"/>
    </row>
    <row r="3" spans="1:10" ht="20.25" customHeight="1">
      <c r="A3" s="60"/>
      <c r="B3" s="60"/>
      <c r="C3" s="3"/>
      <c r="D3" s="3"/>
      <c r="E3" s="3"/>
      <c r="F3" s="67" t="s">
        <v>85</v>
      </c>
      <c r="G3" s="67"/>
      <c r="H3" s="67"/>
      <c r="I3" s="67"/>
      <c r="J3" s="67"/>
    </row>
    <row r="4" spans="1:10" ht="17.25" customHeight="1">
      <c r="A4" s="3"/>
      <c r="B4" s="4" t="s">
        <v>91</v>
      </c>
      <c r="C4" s="4"/>
      <c r="D4" s="4"/>
      <c r="E4" s="3"/>
      <c r="F4" s="65" t="s">
        <v>89</v>
      </c>
      <c r="G4" s="65"/>
      <c r="H4" s="65"/>
      <c r="I4" s="65"/>
      <c r="J4" s="65"/>
    </row>
    <row r="5" spans="1:10" ht="15.75">
      <c r="A5" s="3"/>
      <c r="B5" s="4"/>
      <c r="C5" s="4"/>
      <c r="D5" s="4"/>
      <c r="E5" s="3"/>
      <c r="F5" s="66" t="s">
        <v>29</v>
      </c>
      <c r="G5" s="66"/>
      <c r="H5" s="66"/>
      <c r="I5" s="66"/>
      <c r="J5" s="66"/>
    </row>
    <row r="6" spans="1:10" ht="15.75">
      <c r="A6" s="63" t="s">
        <v>3</v>
      </c>
      <c r="B6" s="63"/>
      <c r="C6" s="63"/>
      <c r="D6" s="63"/>
      <c r="E6" s="63"/>
      <c r="F6" s="63"/>
      <c r="G6" s="63"/>
      <c r="H6" s="63"/>
      <c r="I6" s="3"/>
      <c r="J6" s="3"/>
    </row>
    <row r="7" spans="1:10" ht="15.75">
      <c r="A7" s="63" t="s">
        <v>4</v>
      </c>
      <c r="B7" s="63"/>
      <c r="C7" s="63"/>
      <c r="D7" s="63"/>
      <c r="E7" s="63"/>
      <c r="F7" s="63"/>
      <c r="G7" s="63"/>
      <c r="H7" s="63"/>
      <c r="I7" s="3"/>
      <c r="J7" s="3"/>
    </row>
    <row r="8" spans="1:10" ht="21.75" customHeight="1">
      <c r="A8" s="63" t="s">
        <v>30</v>
      </c>
      <c r="B8" s="63"/>
      <c r="C8" s="63"/>
      <c r="D8" s="63"/>
      <c r="E8" s="63"/>
      <c r="F8" s="63"/>
      <c r="G8" s="63"/>
      <c r="H8" s="63"/>
      <c r="I8" s="3"/>
      <c r="J8" s="3"/>
    </row>
    <row r="9" spans="1:10" ht="51">
      <c r="A9" s="41" t="s">
        <v>5</v>
      </c>
      <c r="B9" s="29" t="s">
        <v>6</v>
      </c>
      <c r="C9" s="42" t="s">
        <v>7</v>
      </c>
      <c r="D9" s="42" t="s">
        <v>44</v>
      </c>
      <c r="E9" s="28" t="s">
        <v>9</v>
      </c>
      <c r="F9" s="29" t="s">
        <v>11</v>
      </c>
      <c r="G9" s="29" t="s">
        <v>45</v>
      </c>
      <c r="H9" s="28" t="s">
        <v>13</v>
      </c>
      <c r="I9" s="69" t="s">
        <v>14</v>
      </c>
      <c r="J9" s="69"/>
    </row>
    <row r="10" spans="1:10" ht="24" customHeight="1">
      <c r="A10" s="72">
        <v>1</v>
      </c>
      <c r="B10" s="72" t="s">
        <v>52</v>
      </c>
      <c r="C10" s="39" t="s">
        <v>46</v>
      </c>
      <c r="D10" s="5">
        <v>1210</v>
      </c>
      <c r="E10" s="5">
        <v>1</v>
      </c>
      <c r="F10" s="5" t="s">
        <v>47</v>
      </c>
      <c r="G10" s="5"/>
      <c r="H10" s="7">
        <v>18494.14</v>
      </c>
      <c r="I10" s="68"/>
      <c r="J10" s="68"/>
    </row>
    <row r="11" spans="1:10" ht="31.5" customHeight="1">
      <c r="A11" s="73"/>
      <c r="B11" s="73"/>
      <c r="C11" s="30" t="s">
        <v>48</v>
      </c>
      <c r="D11" s="9">
        <v>1231</v>
      </c>
      <c r="E11" s="9">
        <v>1</v>
      </c>
      <c r="F11" s="10">
        <v>15720.02</v>
      </c>
      <c r="G11" s="10"/>
      <c r="H11" s="10">
        <v>15720.02</v>
      </c>
      <c r="I11" s="68"/>
      <c r="J11" s="68"/>
    </row>
    <row r="12" spans="1:10" ht="45" customHeight="1">
      <c r="A12" s="73"/>
      <c r="B12" s="73"/>
      <c r="C12" s="39" t="s">
        <v>51</v>
      </c>
      <c r="D12" s="5">
        <v>2429</v>
      </c>
      <c r="E12" s="5">
        <v>1</v>
      </c>
      <c r="F12" s="44">
        <v>12945.9</v>
      </c>
      <c r="G12" s="62" t="s">
        <v>71</v>
      </c>
      <c r="H12" s="5">
        <f>F12+3883.77</f>
        <v>16829.67</v>
      </c>
      <c r="I12" s="68" t="s">
        <v>84</v>
      </c>
      <c r="J12" s="68"/>
    </row>
    <row r="13" spans="1:10" ht="48" customHeight="1">
      <c r="A13" s="73"/>
      <c r="B13" s="73"/>
      <c r="C13" s="39" t="s">
        <v>49</v>
      </c>
      <c r="D13" s="5">
        <v>1231</v>
      </c>
      <c r="E13" s="5">
        <v>1</v>
      </c>
      <c r="F13" s="5">
        <v>16274.84</v>
      </c>
      <c r="G13" s="61" t="s">
        <v>72</v>
      </c>
      <c r="H13" s="7">
        <v>17902.32</v>
      </c>
      <c r="I13" s="68" t="s">
        <v>84</v>
      </c>
      <c r="J13" s="68"/>
    </row>
    <row r="14" spans="1:10" ht="33" customHeight="1">
      <c r="A14" s="73"/>
      <c r="B14" s="73"/>
      <c r="C14" s="39" t="s">
        <v>50</v>
      </c>
      <c r="D14" s="5">
        <v>3433</v>
      </c>
      <c r="E14" s="5">
        <v>2</v>
      </c>
      <c r="F14" s="5">
        <v>10707.14</v>
      </c>
      <c r="G14" s="5"/>
      <c r="H14" s="5">
        <f>F14*E14</f>
        <v>21414.28</v>
      </c>
      <c r="I14" s="68"/>
      <c r="J14" s="68"/>
    </row>
    <row r="15" spans="1:10" ht="23.25" customHeight="1">
      <c r="A15" s="74"/>
      <c r="B15" s="74"/>
      <c r="C15" s="11" t="s">
        <v>41</v>
      </c>
      <c r="D15" s="5">
        <v>3423</v>
      </c>
      <c r="E15" s="5">
        <v>1</v>
      </c>
      <c r="F15" s="7">
        <v>8760.38</v>
      </c>
      <c r="G15" s="5"/>
      <c r="H15" s="7">
        <f>F15</f>
        <v>8760.38</v>
      </c>
      <c r="I15" s="75"/>
      <c r="J15" s="76"/>
    </row>
    <row r="16" spans="1:10" ht="29.25" customHeight="1">
      <c r="A16" s="70" t="s">
        <v>17</v>
      </c>
      <c r="B16" s="70"/>
      <c r="C16" s="70"/>
      <c r="D16" s="42"/>
      <c r="E16" s="31">
        <v>7</v>
      </c>
      <c r="F16" s="42"/>
      <c r="G16" s="42"/>
      <c r="H16" s="43">
        <f>SUM(H10:H15)</f>
        <v>99120.81</v>
      </c>
      <c r="I16" s="68"/>
      <c r="J16" s="68"/>
    </row>
    <row r="17" spans="1:10" s="47" customFormat="1" ht="29.25" customHeight="1">
      <c r="A17" s="51"/>
      <c r="B17" s="51" t="s">
        <v>64</v>
      </c>
      <c r="C17" s="51" t="s">
        <v>48</v>
      </c>
      <c r="D17" s="82" t="s">
        <v>65</v>
      </c>
      <c r="E17" s="82"/>
      <c r="F17" s="19"/>
      <c r="G17" s="19"/>
      <c r="H17" s="52"/>
      <c r="I17" s="51"/>
      <c r="J17" s="51"/>
    </row>
    <row r="18" spans="1:10" ht="18.75">
      <c r="A18" s="38"/>
      <c r="B18" s="1"/>
      <c r="C18" s="1"/>
      <c r="D18" s="1"/>
      <c r="E18" s="1"/>
      <c r="F18" s="23"/>
      <c r="G18" s="1"/>
      <c r="H18" s="2"/>
      <c r="I18" s="38"/>
      <c r="J18" s="1"/>
    </row>
    <row r="19" spans="1:10" ht="15.75">
      <c r="A19" s="3"/>
      <c r="B19" s="40" t="s">
        <v>0</v>
      </c>
      <c r="C19" s="3"/>
      <c r="D19" s="3" t="s">
        <v>1</v>
      </c>
      <c r="E19" s="3"/>
      <c r="F19" s="63" t="s">
        <v>2</v>
      </c>
      <c r="G19" s="63"/>
      <c r="H19" s="63"/>
      <c r="I19" s="63"/>
      <c r="J19" s="63"/>
    </row>
    <row r="20" spans="1:10" ht="54" customHeight="1">
      <c r="A20" s="64" t="s">
        <v>68</v>
      </c>
      <c r="B20" s="64"/>
      <c r="C20" s="3"/>
      <c r="D20" s="3"/>
      <c r="E20" s="3"/>
      <c r="F20" s="64" t="s">
        <v>90</v>
      </c>
      <c r="G20" s="64"/>
      <c r="H20" s="64"/>
      <c r="I20" s="64"/>
      <c r="J20" s="64"/>
    </row>
    <row r="21" spans="1:10" ht="27" customHeight="1">
      <c r="A21" s="60"/>
      <c r="B21" s="60"/>
      <c r="C21" s="3"/>
      <c r="D21" s="3"/>
      <c r="E21" s="3"/>
      <c r="F21" s="64" t="s">
        <v>86</v>
      </c>
      <c r="G21" s="64"/>
      <c r="H21" s="64"/>
      <c r="I21" s="64"/>
      <c r="J21" s="64"/>
    </row>
    <row r="22" spans="1:10" ht="17.25" customHeight="1">
      <c r="A22" s="3"/>
      <c r="B22" s="4" t="s">
        <v>88</v>
      </c>
      <c r="C22" s="4"/>
      <c r="D22" s="4"/>
      <c r="E22" s="3"/>
      <c r="F22" s="65" t="s">
        <v>87</v>
      </c>
      <c r="G22" s="65"/>
      <c r="H22" s="65"/>
      <c r="I22" s="65"/>
      <c r="J22" s="65"/>
    </row>
    <row r="23" spans="1:10" ht="15.75">
      <c r="A23" s="3"/>
      <c r="B23" s="4" t="s">
        <v>29</v>
      </c>
      <c r="C23" s="4"/>
      <c r="D23" s="4"/>
      <c r="E23" s="3"/>
      <c r="F23" s="66" t="s">
        <v>29</v>
      </c>
      <c r="G23" s="66"/>
      <c r="H23" s="66"/>
      <c r="I23" s="66"/>
      <c r="J23" s="66"/>
    </row>
    <row r="24" spans="1:10" ht="15.75">
      <c r="A24" s="63" t="s">
        <v>3</v>
      </c>
      <c r="B24" s="63"/>
      <c r="C24" s="63"/>
      <c r="D24" s="63"/>
      <c r="E24" s="63"/>
      <c r="F24" s="63"/>
      <c r="G24" s="63"/>
      <c r="H24" s="63"/>
      <c r="I24" s="3"/>
      <c r="J24" s="3"/>
    </row>
    <row r="25" spans="1:10" ht="15.75">
      <c r="A25" s="63" t="s">
        <v>4</v>
      </c>
      <c r="B25" s="63"/>
      <c r="C25" s="63"/>
      <c r="D25" s="63"/>
      <c r="E25" s="63"/>
      <c r="F25" s="63"/>
      <c r="G25" s="63"/>
      <c r="H25" s="63"/>
      <c r="I25" s="3"/>
      <c r="J25" s="3"/>
    </row>
    <row r="26" spans="1:10" ht="15.75">
      <c r="A26" s="85" t="s">
        <v>30</v>
      </c>
      <c r="B26" s="85"/>
      <c r="C26" s="85"/>
      <c r="D26" s="85"/>
      <c r="E26" s="85"/>
      <c r="F26" s="85"/>
      <c r="G26" s="85"/>
      <c r="H26" s="85"/>
      <c r="I26" s="3"/>
      <c r="J26" s="3"/>
    </row>
    <row r="27" spans="1:10" ht="94.5">
      <c r="A27" s="41" t="s">
        <v>5</v>
      </c>
      <c r="B27" s="41" t="s">
        <v>6</v>
      </c>
      <c r="C27" s="41" t="s">
        <v>7</v>
      </c>
      <c r="D27" s="41" t="s">
        <v>8</v>
      </c>
      <c r="E27" s="41" t="s">
        <v>9</v>
      </c>
      <c r="F27" s="24" t="s">
        <v>10</v>
      </c>
      <c r="G27" s="41" t="s">
        <v>11</v>
      </c>
      <c r="H27" s="41" t="s">
        <v>12</v>
      </c>
      <c r="I27" s="41" t="s">
        <v>13</v>
      </c>
      <c r="J27" s="42" t="s">
        <v>14</v>
      </c>
    </row>
    <row r="28" spans="1:10" ht="16.5" customHeight="1">
      <c r="A28" s="70">
        <v>2</v>
      </c>
      <c r="B28" s="70" t="s">
        <v>53</v>
      </c>
      <c r="C28" s="6" t="s">
        <v>31</v>
      </c>
      <c r="D28" s="5">
        <v>1222.1</v>
      </c>
      <c r="E28" s="5">
        <v>1</v>
      </c>
      <c r="F28" s="7"/>
      <c r="G28" s="44">
        <v>16274.84</v>
      </c>
      <c r="H28" s="44"/>
      <c r="I28" s="44">
        <f>G28+H28</f>
        <v>16274.84</v>
      </c>
      <c r="J28" s="5"/>
    </row>
    <row r="29" spans="1:10" ht="31.5">
      <c r="A29" s="70"/>
      <c r="B29" s="70"/>
      <c r="C29" s="6" t="s">
        <v>32</v>
      </c>
      <c r="D29" s="5">
        <v>2149.2</v>
      </c>
      <c r="E29" s="5">
        <v>1</v>
      </c>
      <c r="F29" s="7"/>
      <c r="G29" s="5">
        <v>9733.76</v>
      </c>
      <c r="H29" s="5"/>
      <c r="I29" s="5">
        <f aca="true" t="shared" si="0" ref="I29:I39">G29+H29</f>
        <v>9733.76</v>
      </c>
      <c r="J29" s="5"/>
    </row>
    <row r="30" spans="1:10" ht="15.75">
      <c r="A30" s="70"/>
      <c r="B30" s="70"/>
      <c r="C30" s="6" t="s">
        <v>33</v>
      </c>
      <c r="D30" s="5">
        <v>3115</v>
      </c>
      <c r="E30" s="5">
        <v>1</v>
      </c>
      <c r="F30" s="7"/>
      <c r="G30" s="5">
        <v>10605.44</v>
      </c>
      <c r="H30" s="5"/>
      <c r="I30" s="5">
        <f t="shared" si="0"/>
        <v>10605.44</v>
      </c>
      <c r="J30" s="5"/>
    </row>
    <row r="31" spans="1:10" ht="15.75">
      <c r="A31" s="70"/>
      <c r="B31" s="70"/>
      <c r="C31" s="11" t="s">
        <v>34</v>
      </c>
      <c r="D31" s="5">
        <v>8322</v>
      </c>
      <c r="E31" s="5">
        <v>1</v>
      </c>
      <c r="F31" s="37">
        <f aca="true" t="shared" si="1" ref="F31:F39">G31/166.8</f>
        <v>68.19436450839328</v>
      </c>
      <c r="G31" s="5">
        <v>11374.82</v>
      </c>
      <c r="H31" s="8"/>
      <c r="I31" s="5">
        <f t="shared" si="0"/>
        <v>11374.82</v>
      </c>
      <c r="J31" s="5"/>
    </row>
    <row r="32" spans="1:10" ht="15.75">
      <c r="A32" s="70"/>
      <c r="B32" s="70"/>
      <c r="C32" s="11" t="s">
        <v>35</v>
      </c>
      <c r="D32" s="5">
        <v>8322</v>
      </c>
      <c r="E32" s="5">
        <v>1</v>
      </c>
      <c r="F32" s="7">
        <f t="shared" si="1"/>
        <v>70.5757793764988</v>
      </c>
      <c r="G32" s="5">
        <v>11772.04</v>
      </c>
      <c r="H32" s="8"/>
      <c r="I32" s="5">
        <f t="shared" si="0"/>
        <v>11772.04</v>
      </c>
      <c r="J32" s="5"/>
    </row>
    <row r="33" spans="1:10" ht="59.25" customHeight="1">
      <c r="A33" s="70"/>
      <c r="B33" s="70"/>
      <c r="C33" s="11" t="s">
        <v>36</v>
      </c>
      <c r="D33" s="5">
        <v>8322</v>
      </c>
      <c r="E33" s="5">
        <v>1</v>
      </c>
      <c r="F33" s="7">
        <f t="shared" si="1"/>
        <v>62.94598321342925</v>
      </c>
      <c r="G33" s="5">
        <v>10499.39</v>
      </c>
      <c r="H33" s="54" t="s">
        <v>69</v>
      </c>
      <c r="I33" s="5">
        <f>G33+2624.85</f>
        <v>13124.24</v>
      </c>
      <c r="J33" s="56" t="s">
        <v>79</v>
      </c>
    </row>
    <row r="34" spans="1:10" ht="31.5">
      <c r="A34" s="70"/>
      <c r="B34" s="70"/>
      <c r="C34" s="11" t="s">
        <v>37</v>
      </c>
      <c r="D34" s="8">
        <v>8322</v>
      </c>
      <c r="E34" s="8">
        <v>1</v>
      </c>
      <c r="F34" s="7">
        <f t="shared" si="1"/>
        <v>61.67434052757794</v>
      </c>
      <c r="G34" s="8">
        <v>10287.28</v>
      </c>
      <c r="H34" s="55"/>
      <c r="I34" s="5">
        <f t="shared" si="0"/>
        <v>10287.28</v>
      </c>
      <c r="J34" s="53"/>
    </row>
    <row r="35" spans="1:10" ht="31.5">
      <c r="A35" s="70"/>
      <c r="B35" s="70"/>
      <c r="C35" s="11" t="s">
        <v>54</v>
      </c>
      <c r="D35" s="8">
        <v>8322</v>
      </c>
      <c r="E35" s="8">
        <v>1</v>
      </c>
      <c r="F35" s="7">
        <f t="shared" si="1"/>
        <v>74.39064748201439</v>
      </c>
      <c r="G35" s="8">
        <v>12408.36</v>
      </c>
      <c r="H35" s="55"/>
      <c r="I35" s="5">
        <f t="shared" si="0"/>
        <v>12408.36</v>
      </c>
      <c r="J35" s="53"/>
    </row>
    <row r="36" spans="1:10" ht="68.25" customHeight="1">
      <c r="A36" s="70"/>
      <c r="B36" s="70"/>
      <c r="C36" s="11" t="s">
        <v>38</v>
      </c>
      <c r="D36" s="8">
        <v>8331</v>
      </c>
      <c r="E36" s="8">
        <v>2</v>
      </c>
      <c r="F36" s="7">
        <f t="shared" si="1"/>
        <v>48.957973621103115</v>
      </c>
      <c r="G36" s="8">
        <v>8166.19</v>
      </c>
      <c r="H36" s="57" t="s">
        <v>70</v>
      </c>
      <c r="I36" s="5">
        <f>2*(G36+1633.24)</f>
        <v>19598.86</v>
      </c>
      <c r="J36" s="56" t="s">
        <v>80</v>
      </c>
    </row>
    <row r="37" spans="1:10" ht="72" customHeight="1">
      <c r="A37" s="70"/>
      <c r="B37" s="70"/>
      <c r="C37" s="11" t="s">
        <v>39</v>
      </c>
      <c r="D37" s="5">
        <v>8331</v>
      </c>
      <c r="E37" s="5">
        <v>1</v>
      </c>
      <c r="F37" s="7">
        <f t="shared" si="1"/>
        <v>38.14904076738609</v>
      </c>
      <c r="G37" s="5">
        <v>6363.26</v>
      </c>
      <c r="H37" s="58" t="s">
        <v>73</v>
      </c>
      <c r="I37" s="5">
        <f>G37+763.59</f>
        <v>7126.85</v>
      </c>
      <c r="J37" s="56" t="s">
        <v>81</v>
      </c>
    </row>
    <row r="38" spans="1:10" ht="62.25" customHeight="1">
      <c r="A38" s="70"/>
      <c r="B38" s="70"/>
      <c r="C38" s="11" t="s">
        <v>40</v>
      </c>
      <c r="D38" s="5">
        <v>8111</v>
      </c>
      <c r="E38" s="5">
        <v>1</v>
      </c>
      <c r="F38" s="7">
        <f t="shared" si="1"/>
        <v>48.957973621103115</v>
      </c>
      <c r="G38" s="5">
        <v>8166.19</v>
      </c>
      <c r="H38" s="58" t="s">
        <v>74</v>
      </c>
      <c r="I38" s="5">
        <f>G38+1633.24</f>
        <v>9799.43</v>
      </c>
      <c r="J38" s="59" t="s">
        <v>80</v>
      </c>
    </row>
    <row r="39" spans="1:10" ht="31.5">
      <c r="A39" s="70"/>
      <c r="B39" s="70"/>
      <c r="C39" s="11" t="s">
        <v>15</v>
      </c>
      <c r="D39" s="5">
        <v>8322</v>
      </c>
      <c r="E39" s="5">
        <v>1</v>
      </c>
      <c r="F39" s="7">
        <f t="shared" si="1"/>
        <v>46.39292565947242</v>
      </c>
      <c r="G39" s="5">
        <v>7738.34</v>
      </c>
      <c r="H39" s="53"/>
      <c r="I39" s="5">
        <f t="shared" si="0"/>
        <v>7738.34</v>
      </c>
      <c r="J39" s="53"/>
    </row>
    <row r="40" spans="1:10" ht="15.75">
      <c r="A40" s="70" t="s">
        <v>17</v>
      </c>
      <c r="B40" s="70"/>
      <c r="C40" s="70"/>
      <c r="D40" s="42"/>
      <c r="E40" s="42">
        <f>SUM(E28:E39)</f>
        <v>13</v>
      </c>
      <c r="F40" s="13"/>
      <c r="G40" s="42">
        <f>SUM(G28:G39)</f>
        <v>123389.91</v>
      </c>
      <c r="H40" s="29"/>
      <c r="I40" s="13">
        <f>SUM(I28:I39)</f>
        <v>139844.26</v>
      </c>
      <c r="J40" s="42"/>
    </row>
    <row r="41" spans="1:10" s="17" customFormat="1" ht="54" customHeight="1">
      <c r="A41" s="72">
        <v>3</v>
      </c>
      <c r="B41" s="72" t="s">
        <v>55</v>
      </c>
      <c r="C41" s="11" t="s">
        <v>18</v>
      </c>
      <c r="D41" s="5">
        <v>1222</v>
      </c>
      <c r="E41" s="5">
        <v>1</v>
      </c>
      <c r="F41" s="37" t="s">
        <v>1</v>
      </c>
      <c r="G41" s="5">
        <v>10220.45</v>
      </c>
      <c r="H41" s="55" t="s">
        <v>75</v>
      </c>
      <c r="I41" s="7">
        <f>3577.16+G41</f>
        <v>13797.61</v>
      </c>
      <c r="J41" s="59" t="s">
        <v>82</v>
      </c>
    </row>
    <row r="42" spans="1:10" s="17" customFormat="1" ht="23.25" customHeight="1">
      <c r="A42" s="73"/>
      <c r="B42" s="73"/>
      <c r="C42" s="27" t="s">
        <v>19</v>
      </c>
      <c r="D42" s="5">
        <v>9162</v>
      </c>
      <c r="E42" s="5">
        <v>10</v>
      </c>
      <c r="F42" s="7">
        <f aca="true" t="shared" si="2" ref="F42:F47">G42/166.8</f>
        <v>36.764208633093524</v>
      </c>
      <c r="G42" s="5">
        <v>6132.27</v>
      </c>
      <c r="H42" s="55"/>
      <c r="I42" s="7">
        <f>SUM(G42:H42)*E42</f>
        <v>61322.700000000004</v>
      </c>
      <c r="J42" s="5"/>
    </row>
    <row r="43" spans="1:10" s="17" customFormat="1" ht="34.5" customHeight="1">
      <c r="A43" s="73"/>
      <c r="B43" s="73"/>
      <c r="C43" s="27" t="s">
        <v>42</v>
      </c>
      <c r="D43" s="5">
        <v>9162</v>
      </c>
      <c r="E43" s="5">
        <v>1</v>
      </c>
      <c r="F43" s="7">
        <f t="shared" si="2"/>
        <v>36.764208633093524</v>
      </c>
      <c r="G43" s="5">
        <v>6132.27</v>
      </c>
      <c r="H43" s="8"/>
      <c r="I43" s="7">
        <f>G43</f>
        <v>6132.27</v>
      </c>
      <c r="J43" s="5"/>
    </row>
    <row r="44" spans="1:10" ht="15.75">
      <c r="A44" s="73"/>
      <c r="B44" s="73"/>
      <c r="C44" s="6" t="s">
        <v>26</v>
      </c>
      <c r="D44" s="5">
        <v>9152</v>
      </c>
      <c r="E44" s="5">
        <v>4</v>
      </c>
      <c r="F44" s="7">
        <f>G44/166.8</f>
        <v>30.636810551558753</v>
      </c>
      <c r="G44" s="5">
        <v>5110.22</v>
      </c>
      <c r="H44" s="5"/>
      <c r="I44" s="5">
        <f>G44*E44</f>
        <v>20440.88</v>
      </c>
      <c r="J44" s="5"/>
    </row>
    <row r="45" spans="1:10" s="17" customFormat="1" ht="18.75" customHeight="1">
      <c r="A45" s="73"/>
      <c r="B45" s="73"/>
      <c r="C45" s="27" t="s">
        <v>21</v>
      </c>
      <c r="D45" s="5">
        <v>9333</v>
      </c>
      <c r="E45" s="5">
        <v>8</v>
      </c>
      <c r="F45" s="7">
        <f t="shared" si="2"/>
        <v>47.686330935251796</v>
      </c>
      <c r="G45" s="5">
        <v>7954.08</v>
      </c>
      <c r="H45" s="8"/>
      <c r="I45" s="5">
        <f>(G45+H45)*E45</f>
        <v>63632.64</v>
      </c>
      <c r="J45" s="5"/>
    </row>
    <row r="46" spans="1:10" s="17" customFormat="1" ht="29.25" customHeight="1">
      <c r="A46" s="73"/>
      <c r="B46" s="73"/>
      <c r="C46" s="27" t="s">
        <v>22</v>
      </c>
      <c r="D46" s="5" t="s">
        <v>23</v>
      </c>
      <c r="E46" s="5">
        <v>2</v>
      </c>
      <c r="F46" s="7">
        <f t="shared" si="2"/>
        <v>36.764208633093524</v>
      </c>
      <c r="G46" s="5">
        <v>6132.27</v>
      </c>
      <c r="H46" s="5"/>
      <c r="I46" s="7">
        <f>G46*E46</f>
        <v>12264.54</v>
      </c>
      <c r="J46" s="5"/>
    </row>
    <row r="47" spans="1:10" s="17" customFormat="1" ht="29.25" customHeight="1">
      <c r="A47" s="73"/>
      <c r="B47" s="73"/>
      <c r="C47" s="27" t="s">
        <v>43</v>
      </c>
      <c r="D47" s="5" t="s">
        <v>23</v>
      </c>
      <c r="E47" s="5">
        <v>15</v>
      </c>
      <c r="F47" s="7">
        <f t="shared" si="2"/>
        <v>36.764208633093524</v>
      </c>
      <c r="G47" s="5">
        <v>6132.27</v>
      </c>
      <c r="H47" s="5"/>
      <c r="I47" s="7">
        <f>G47*E47</f>
        <v>91984.05</v>
      </c>
      <c r="J47" s="5"/>
    </row>
    <row r="48" spans="1:10" ht="15.75">
      <c r="A48" s="70" t="s">
        <v>17</v>
      </c>
      <c r="B48" s="70"/>
      <c r="C48" s="70"/>
      <c r="D48" s="42"/>
      <c r="E48" s="42">
        <f>SUM(E41:E47)</f>
        <v>41</v>
      </c>
      <c r="F48" s="13"/>
      <c r="G48" s="42">
        <f>SUM(G41:G47)</f>
        <v>47813.83</v>
      </c>
      <c r="H48" s="42"/>
      <c r="I48" s="13">
        <f>SUM(I41:I47)</f>
        <v>269574.69</v>
      </c>
      <c r="J48" s="42"/>
    </row>
    <row r="49" spans="1:10" ht="15.75">
      <c r="A49" s="72">
        <v>4</v>
      </c>
      <c r="B49" s="72" t="s">
        <v>56</v>
      </c>
      <c r="C49" s="6" t="s">
        <v>16</v>
      </c>
      <c r="D49" s="5">
        <v>3119</v>
      </c>
      <c r="E49" s="5">
        <v>1</v>
      </c>
      <c r="F49" s="7">
        <v>36.76</v>
      </c>
      <c r="G49" s="5">
        <v>6132.27</v>
      </c>
      <c r="H49" s="5"/>
      <c r="I49" s="7">
        <f>G49</f>
        <v>6132.27</v>
      </c>
      <c r="J49" s="5"/>
    </row>
    <row r="50" spans="1:10" ht="15.75" customHeight="1">
      <c r="A50" s="73"/>
      <c r="B50" s="73"/>
      <c r="C50" s="6" t="s">
        <v>57</v>
      </c>
      <c r="D50" s="5">
        <v>7231</v>
      </c>
      <c r="E50" s="5">
        <v>1</v>
      </c>
      <c r="F50" s="7">
        <v>48.96</v>
      </c>
      <c r="G50" s="5">
        <v>8166.19</v>
      </c>
      <c r="H50" s="5"/>
      <c r="I50" s="5">
        <v>8166.19</v>
      </c>
      <c r="J50" s="5"/>
    </row>
    <row r="51" spans="1:10" ht="15.75" customHeight="1">
      <c r="A51" s="73"/>
      <c r="B51" s="73"/>
      <c r="C51" s="6" t="s">
        <v>58</v>
      </c>
      <c r="D51" s="5">
        <v>7212</v>
      </c>
      <c r="E51" s="5">
        <v>1</v>
      </c>
      <c r="F51" s="7">
        <v>53.09</v>
      </c>
      <c r="G51" s="5">
        <v>8855.54</v>
      </c>
      <c r="H51" s="5"/>
      <c r="I51" s="5">
        <f>G51</f>
        <v>8855.54</v>
      </c>
      <c r="J51" s="5"/>
    </row>
    <row r="52" spans="1:10" ht="47.25">
      <c r="A52" s="73"/>
      <c r="B52" s="73"/>
      <c r="C52" s="6" t="s">
        <v>27</v>
      </c>
      <c r="D52" s="5">
        <v>9132</v>
      </c>
      <c r="E52" s="5">
        <v>0.3</v>
      </c>
      <c r="F52" s="7">
        <v>36.76</v>
      </c>
      <c r="G52" s="5">
        <v>6132.27</v>
      </c>
      <c r="H52" s="53" t="s">
        <v>76</v>
      </c>
      <c r="I52" s="7">
        <f>G52*110%*E52</f>
        <v>2023.6491000000003</v>
      </c>
      <c r="J52" s="59" t="s">
        <v>83</v>
      </c>
    </row>
    <row r="53" spans="1:10" ht="31.5">
      <c r="A53" s="74"/>
      <c r="B53" s="74"/>
      <c r="C53" s="6" t="s">
        <v>28</v>
      </c>
      <c r="D53" s="5">
        <v>9132</v>
      </c>
      <c r="E53" s="5">
        <v>0.5</v>
      </c>
      <c r="F53" s="7">
        <v>30.64</v>
      </c>
      <c r="G53" s="5">
        <v>5110.22</v>
      </c>
      <c r="H53" s="53"/>
      <c r="I53" s="7">
        <f>G53*E53</f>
        <v>2555.11</v>
      </c>
      <c r="J53" s="5"/>
    </row>
    <row r="54" spans="1:10" ht="15.75">
      <c r="A54" s="70" t="s">
        <v>60</v>
      </c>
      <c r="B54" s="70"/>
      <c r="C54" s="70"/>
      <c r="D54" s="42"/>
      <c r="E54" s="42">
        <f>SUM(E49:E53)</f>
        <v>3.8</v>
      </c>
      <c r="F54" s="13"/>
      <c r="G54" s="42">
        <f>SUM(G49:G53)</f>
        <v>34396.49</v>
      </c>
      <c r="H54" s="29"/>
      <c r="I54" s="14">
        <f>SUM(I49:I53)</f>
        <v>27732.7591</v>
      </c>
      <c r="J54" s="42"/>
    </row>
    <row r="55" spans="1:10" s="47" customFormat="1" ht="47.25">
      <c r="A55" s="72">
        <v>5</v>
      </c>
      <c r="B55" s="72" t="s">
        <v>59</v>
      </c>
      <c r="C55" s="39" t="s">
        <v>20</v>
      </c>
      <c r="D55" s="5">
        <v>5143</v>
      </c>
      <c r="E55" s="5">
        <v>3</v>
      </c>
      <c r="F55" s="7">
        <v>36.76</v>
      </c>
      <c r="G55" s="5">
        <v>6132.27</v>
      </c>
      <c r="H55" s="53" t="s">
        <v>77</v>
      </c>
      <c r="I55" s="46">
        <f>(G55+613.23)*3</f>
        <v>20236.5</v>
      </c>
      <c r="J55" s="59" t="s">
        <v>82</v>
      </c>
    </row>
    <row r="56" spans="1:10" ht="15.75">
      <c r="A56" s="73"/>
      <c r="B56" s="73"/>
      <c r="C56" s="41"/>
      <c r="D56" s="42"/>
      <c r="E56" s="42"/>
      <c r="F56" s="13"/>
      <c r="G56" s="42"/>
      <c r="H56" s="29"/>
      <c r="I56" s="14"/>
      <c r="J56" s="42"/>
    </row>
    <row r="57" spans="1:10" ht="15.75">
      <c r="A57" s="73"/>
      <c r="B57" s="73"/>
      <c r="C57" s="41"/>
      <c r="D57" s="42"/>
      <c r="E57" s="42"/>
      <c r="F57" s="13"/>
      <c r="G57" s="42"/>
      <c r="H57" s="29"/>
      <c r="I57" s="14"/>
      <c r="J57" s="42"/>
    </row>
    <row r="58" spans="1:10" ht="15.75">
      <c r="A58" s="73"/>
      <c r="B58" s="73"/>
      <c r="C58" s="41"/>
      <c r="D58" s="42"/>
      <c r="E58" s="42"/>
      <c r="F58" s="13"/>
      <c r="G58" s="42"/>
      <c r="H58" s="29"/>
      <c r="I58" s="14"/>
      <c r="J58" s="42"/>
    </row>
    <row r="59" spans="1:10" ht="42" customHeight="1">
      <c r="A59" s="74"/>
      <c r="B59" s="74"/>
      <c r="C59" s="41"/>
      <c r="D59" s="42"/>
      <c r="E59" s="42"/>
      <c r="F59" s="13"/>
      <c r="G59" s="42"/>
      <c r="H59" s="29"/>
      <c r="I59" s="14"/>
      <c r="J59" s="42"/>
    </row>
    <row r="60" spans="1:10" ht="15.75">
      <c r="A60" s="79" t="s">
        <v>17</v>
      </c>
      <c r="B60" s="80"/>
      <c r="C60" s="81"/>
      <c r="D60" s="42"/>
      <c r="E60" s="42">
        <f>E55</f>
        <v>3</v>
      </c>
      <c r="F60" s="13"/>
      <c r="G60" s="42">
        <f>G55</f>
        <v>6132.27</v>
      </c>
      <c r="H60" s="29"/>
      <c r="I60" s="14">
        <f>I55</f>
        <v>20236.5</v>
      </c>
      <c r="J60" s="42"/>
    </row>
    <row r="61" spans="1:10" ht="15.75">
      <c r="A61" s="48"/>
      <c r="B61" s="49"/>
      <c r="C61" s="50"/>
      <c r="D61" s="42"/>
      <c r="E61" s="42"/>
      <c r="F61" s="13"/>
      <c r="G61" s="42"/>
      <c r="H61" s="29"/>
      <c r="I61" s="14"/>
      <c r="J61" s="42"/>
    </row>
    <row r="62" spans="1:10" s="17" customFormat="1" ht="50.25" customHeight="1">
      <c r="A62" s="70">
        <v>6</v>
      </c>
      <c r="B62" s="70" t="s">
        <v>61</v>
      </c>
      <c r="C62" s="27" t="s">
        <v>24</v>
      </c>
      <c r="D62" s="5">
        <v>6113</v>
      </c>
      <c r="E62" s="5">
        <v>1</v>
      </c>
      <c r="F62" s="7">
        <f aca="true" t="shared" si="3" ref="F62:F63">G62/166.8</f>
        <v>38.41037170263789</v>
      </c>
      <c r="G62" s="5">
        <v>6406.85</v>
      </c>
      <c r="H62" s="53" t="s">
        <v>78</v>
      </c>
      <c r="I62" s="7">
        <f>G62*110%</f>
        <v>7047.535000000001</v>
      </c>
      <c r="J62" s="59" t="s">
        <v>82</v>
      </c>
    </row>
    <row r="63" spans="1:10" s="17" customFormat="1" ht="32.25" customHeight="1">
      <c r="A63" s="70"/>
      <c r="B63" s="70"/>
      <c r="C63" s="27" t="s">
        <v>24</v>
      </c>
      <c r="D63" s="5">
        <v>6113</v>
      </c>
      <c r="E63" s="5">
        <v>3</v>
      </c>
      <c r="F63" s="7">
        <f t="shared" si="3"/>
        <v>38.41037170263789</v>
      </c>
      <c r="G63" s="5">
        <v>6406.85</v>
      </c>
      <c r="H63" s="53"/>
      <c r="I63" s="5">
        <f>G63*E63</f>
        <v>19220.550000000003</v>
      </c>
      <c r="J63" s="5"/>
    </row>
    <row r="64" spans="1:10" ht="15.75">
      <c r="A64" s="79" t="s">
        <v>60</v>
      </c>
      <c r="B64" s="80"/>
      <c r="C64" s="81"/>
      <c r="D64" s="42"/>
      <c r="E64" s="42">
        <f>E62+E63</f>
        <v>4</v>
      </c>
      <c r="F64" s="13"/>
      <c r="G64" s="42">
        <f>G62+G63</f>
        <v>12813.7</v>
      </c>
      <c r="H64" s="42"/>
      <c r="I64" s="14">
        <f>I62+I63</f>
        <v>26268.085000000003</v>
      </c>
      <c r="J64" s="42"/>
    </row>
    <row r="65" spans="1:10" s="17" customFormat="1" ht="126" customHeight="1">
      <c r="A65" s="45">
        <v>7</v>
      </c>
      <c r="B65" s="45" t="s">
        <v>62</v>
      </c>
      <c r="C65" s="11" t="s">
        <v>25</v>
      </c>
      <c r="D65" s="8">
        <v>9161</v>
      </c>
      <c r="E65" s="8">
        <v>2</v>
      </c>
      <c r="F65" s="37" t="s">
        <v>63</v>
      </c>
      <c r="G65" s="12">
        <v>7795</v>
      </c>
      <c r="H65" s="3"/>
      <c r="I65" s="12">
        <f>G65*E65</f>
        <v>15590</v>
      </c>
      <c r="J65" s="39"/>
    </row>
    <row r="66" spans="1:10" ht="15">
      <c r="A66" s="70" t="s">
        <v>60</v>
      </c>
      <c r="B66" s="70"/>
      <c r="C66" s="70"/>
      <c r="D66" s="69"/>
      <c r="E66" s="77">
        <f>E65</f>
        <v>2</v>
      </c>
      <c r="F66" s="69"/>
      <c r="G66" s="78">
        <f>G65</f>
        <v>7795</v>
      </c>
      <c r="H66" s="69"/>
      <c r="I66" s="84">
        <f>I65</f>
        <v>15590</v>
      </c>
      <c r="J66" s="69"/>
    </row>
    <row r="67" spans="1:10" ht="15">
      <c r="A67" s="70"/>
      <c r="B67" s="70"/>
      <c r="C67" s="70"/>
      <c r="D67" s="69"/>
      <c r="E67" s="77"/>
      <c r="F67" s="69"/>
      <c r="G67" s="69"/>
      <c r="H67" s="69"/>
      <c r="I67" s="84"/>
      <c r="J67" s="69"/>
    </row>
    <row r="68" spans="1:10" s="16" customFormat="1" ht="15.75">
      <c r="A68" s="22"/>
      <c r="B68" s="22"/>
      <c r="C68" s="18"/>
      <c r="D68" s="19"/>
      <c r="E68" s="19"/>
      <c r="F68" s="20"/>
      <c r="G68" s="19"/>
      <c r="H68" s="19"/>
      <c r="I68" s="20"/>
      <c r="J68" s="19"/>
    </row>
    <row r="69" spans="1:10" s="35" customFormat="1" ht="18.75">
      <c r="A69" s="32"/>
      <c r="B69" s="71" t="s">
        <v>66</v>
      </c>
      <c r="C69" s="71"/>
      <c r="D69" s="33"/>
      <c r="E69" s="36">
        <f>E40+E48+E54+E60+E64+E66</f>
        <v>66.8</v>
      </c>
      <c r="F69" s="34"/>
      <c r="G69" s="34">
        <f>G40+G48+G54+G60+G64+G66</f>
        <v>232341.19999999998</v>
      </c>
      <c r="H69" s="33"/>
      <c r="I69" s="34">
        <f>I66+I64+I60+I54+I48+I40</f>
        <v>499246.2941</v>
      </c>
      <c r="J69" s="33"/>
    </row>
    <row r="70" spans="1:10" s="16" customFormat="1" ht="15.75">
      <c r="A70" s="22"/>
      <c r="B70" s="22"/>
      <c r="C70" s="22"/>
      <c r="D70" s="19"/>
      <c r="E70" s="21"/>
      <c r="F70" s="20"/>
      <c r="G70" s="19"/>
      <c r="H70" s="19"/>
      <c r="I70" s="21"/>
      <c r="J70" s="19"/>
    </row>
    <row r="71" spans="1:10" s="47" customFormat="1" ht="29.25" customHeight="1">
      <c r="A71" s="51"/>
      <c r="B71" s="51" t="s">
        <v>64</v>
      </c>
      <c r="C71" s="51" t="s">
        <v>48</v>
      </c>
      <c r="D71" s="83" t="s">
        <v>65</v>
      </c>
      <c r="E71" s="83"/>
      <c r="F71" s="19"/>
      <c r="G71" s="19"/>
      <c r="H71" s="52"/>
      <c r="I71" s="51"/>
      <c r="J71" s="51"/>
    </row>
    <row r="72" spans="1:10" s="16" customFormat="1" ht="63" customHeight="1">
      <c r="A72" s="22"/>
      <c r="B72" s="22"/>
      <c r="C72" s="18"/>
      <c r="D72" s="19"/>
      <c r="E72" s="19"/>
      <c r="F72" s="20"/>
      <c r="G72" s="19"/>
      <c r="H72" s="19"/>
      <c r="I72" s="19"/>
      <c r="J72" s="19"/>
    </row>
    <row r="73" spans="1:10" s="16" customFormat="1" ht="15.75">
      <c r="A73" s="22"/>
      <c r="B73" s="22"/>
      <c r="C73" s="18"/>
      <c r="D73" s="19"/>
      <c r="E73" s="19"/>
      <c r="F73" s="20"/>
      <c r="G73" s="19"/>
      <c r="H73" s="19"/>
      <c r="I73" s="20"/>
      <c r="J73" s="19"/>
    </row>
    <row r="74" spans="1:10" s="16" customFormat="1" ht="15.75">
      <c r="A74" s="22"/>
      <c r="B74" s="22"/>
      <c r="C74" s="18"/>
      <c r="D74" s="19"/>
      <c r="E74" s="19"/>
      <c r="F74" s="20"/>
      <c r="G74" s="19"/>
      <c r="H74" s="19"/>
      <c r="I74" s="20"/>
      <c r="J74" s="19"/>
    </row>
    <row r="75" s="16" customFormat="1" ht="15">
      <c r="F75" s="25"/>
    </row>
    <row r="76" s="16" customFormat="1" ht="15">
      <c r="F76" s="25"/>
    </row>
    <row r="88" ht="3" customHeight="1"/>
  </sheetData>
  <mergeCells count="55">
    <mergeCell ref="A64:C64"/>
    <mergeCell ref="D17:E17"/>
    <mergeCell ref="D71:E71"/>
    <mergeCell ref="H66:H67"/>
    <mergeCell ref="I66:I67"/>
    <mergeCell ref="A62:A63"/>
    <mergeCell ref="B62:B63"/>
    <mergeCell ref="A40:C40"/>
    <mergeCell ref="A41:A47"/>
    <mergeCell ref="B41:B47"/>
    <mergeCell ref="A48:C48"/>
    <mergeCell ref="F22:J22"/>
    <mergeCell ref="F23:J23"/>
    <mergeCell ref="A24:H24"/>
    <mergeCell ref="A25:H25"/>
    <mergeCell ref="A26:H26"/>
    <mergeCell ref="J66:J67"/>
    <mergeCell ref="B69:C69"/>
    <mergeCell ref="A10:A15"/>
    <mergeCell ref="B10:B15"/>
    <mergeCell ref="I15:J15"/>
    <mergeCell ref="B49:B53"/>
    <mergeCell ref="A49:A53"/>
    <mergeCell ref="A55:A59"/>
    <mergeCell ref="A54:C54"/>
    <mergeCell ref="A66:C67"/>
    <mergeCell ref="D66:D67"/>
    <mergeCell ref="E66:E67"/>
    <mergeCell ref="F66:F67"/>
    <mergeCell ref="G66:G67"/>
    <mergeCell ref="B55:B59"/>
    <mergeCell ref="A60:C60"/>
    <mergeCell ref="A28:A39"/>
    <mergeCell ref="B28:B39"/>
    <mergeCell ref="A16:C16"/>
    <mergeCell ref="I16:J16"/>
    <mergeCell ref="F19:J19"/>
    <mergeCell ref="A20:B20"/>
    <mergeCell ref="F20:J20"/>
    <mergeCell ref="F21:J21"/>
    <mergeCell ref="I13:J13"/>
    <mergeCell ref="I14:J14"/>
    <mergeCell ref="A7:H7"/>
    <mergeCell ref="A8:H8"/>
    <mergeCell ref="I9:J9"/>
    <mergeCell ref="I10:J10"/>
    <mergeCell ref="I11:J11"/>
    <mergeCell ref="I12:J12"/>
    <mergeCell ref="A6:H6"/>
    <mergeCell ref="F1:J1"/>
    <mergeCell ref="A2:B2"/>
    <mergeCell ref="F2:J2"/>
    <mergeCell ref="F4:J4"/>
    <mergeCell ref="F5:J5"/>
    <mergeCell ref="F3:J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2021-06-18T11:51:02Z</dcterms:modified>
  <cp:category/>
  <cp:version/>
  <cp:contentType/>
  <cp:contentStatus/>
</cp:coreProperties>
</file>