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на Гкал 21р" sheetId="4" r:id="rId1"/>
    <sheet name="тар ОТГ" sheetId="5" r:id="rId2"/>
    <sheet name="Лист1" sheetId="6" r:id="rId3"/>
  </sheets>
  <definedNames/>
  <calcPr calcId="162913"/>
</workbook>
</file>

<file path=xl/sharedStrings.xml><?xml version="1.0" encoding="utf-8"?>
<sst xmlns="http://schemas.openxmlformats.org/spreadsheetml/2006/main" count="206" uniqueCount="90">
  <si>
    <t xml:space="preserve">          Статті   витрат                                      </t>
  </si>
  <si>
    <t>од.вим.</t>
  </si>
  <si>
    <t>м2</t>
  </si>
  <si>
    <t>Прямі матеріальні витрати:</t>
  </si>
  <si>
    <t>грн.</t>
  </si>
  <si>
    <t xml:space="preserve">   а) витрати на паливо  </t>
  </si>
  <si>
    <t xml:space="preserve">   б) витрати на придбання  електроенергії</t>
  </si>
  <si>
    <t xml:space="preserve">   реактивна енергія</t>
  </si>
  <si>
    <t xml:space="preserve">   в) витрати на холодну воду</t>
  </si>
  <si>
    <t>Прямі витрати на оплату праці:</t>
  </si>
  <si>
    <t xml:space="preserve">   а) заробітна плата робітників</t>
  </si>
  <si>
    <t xml:space="preserve">   б) відрахування на соц. заходи</t>
  </si>
  <si>
    <t>Інші прямі витрати, всього :</t>
  </si>
  <si>
    <t xml:space="preserve">   а) амортизація основних засобів</t>
  </si>
  <si>
    <t xml:space="preserve">   б) поточний ремонт і матеріали</t>
  </si>
  <si>
    <t>Всього прямих витрат</t>
  </si>
  <si>
    <t xml:space="preserve">Загальновиробничі витрати </t>
  </si>
  <si>
    <t>Виробнича собівартість</t>
  </si>
  <si>
    <t xml:space="preserve">   Адміністративні витрати</t>
  </si>
  <si>
    <t>Всього по операційній  собівартості</t>
  </si>
  <si>
    <t>Вироблено тепла</t>
  </si>
  <si>
    <t>Гкал</t>
  </si>
  <si>
    <t>Відпуск тепла</t>
  </si>
  <si>
    <t xml:space="preserve">Площа </t>
  </si>
  <si>
    <t>І група газ</t>
  </si>
  <si>
    <t>ІІ група  газ</t>
  </si>
  <si>
    <t xml:space="preserve">ІІІ група газ </t>
  </si>
  <si>
    <t xml:space="preserve">ІІІ група дрова </t>
  </si>
  <si>
    <t>ІІ гр -дрова</t>
  </si>
  <si>
    <t>квт год</t>
  </si>
  <si>
    <t>всього</t>
  </si>
  <si>
    <t>витрати газ</t>
  </si>
  <si>
    <t>витрати  дрова</t>
  </si>
  <si>
    <t>Собівартість 1 Гкал</t>
  </si>
  <si>
    <t>Діючі тарифи</t>
  </si>
  <si>
    <t>Тариф 0% рентаб</t>
  </si>
  <si>
    <t>Економіст</t>
  </si>
  <si>
    <t>% до соб</t>
  </si>
  <si>
    <t>Заробітна плата по підприємству</t>
  </si>
  <si>
    <t>Нарахування на з-ту</t>
  </si>
  <si>
    <t>ПЛАНОВІ ВИТРАТИ НА ТЕПЛОВУ ЕНЕРГІЮ ПО КП "БАРИШІВКАТЕПЛОМЕРЕЖА"НА  2021 р.</t>
  </si>
  <si>
    <t>факт 19</t>
  </si>
  <si>
    <t>м3</t>
  </si>
  <si>
    <t xml:space="preserve">          г/      кількість палива</t>
  </si>
  <si>
    <t xml:space="preserve">        а/ норма на Гкал</t>
  </si>
  <si>
    <t xml:space="preserve">        б/ к-сть електроенергії</t>
  </si>
  <si>
    <t xml:space="preserve">         в/ ціна  електроенергії</t>
  </si>
  <si>
    <t xml:space="preserve">   а) заробітна плата </t>
  </si>
  <si>
    <t>населення</t>
  </si>
  <si>
    <t>всього витрат по   п-ву</t>
  </si>
  <si>
    <t xml:space="preserve">  5. Прямі витрати на оплату праці:</t>
  </si>
  <si>
    <t xml:space="preserve">       Всього прямих витрат</t>
  </si>
  <si>
    <t xml:space="preserve">    Загальновиробничі витрати </t>
  </si>
  <si>
    <t xml:space="preserve">     Виробнича собівартість</t>
  </si>
  <si>
    <t xml:space="preserve">     Адміністративні витрати</t>
  </si>
  <si>
    <t xml:space="preserve">    Прямі матеріальні витрати:</t>
  </si>
  <si>
    <t xml:space="preserve">  6.Інші прямі витрати, всього :</t>
  </si>
  <si>
    <t xml:space="preserve">   Всього по операційній  собівартості</t>
  </si>
  <si>
    <t xml:space="preserve">  витрати  по  бюджету і інших споживачам</t>
  </si>
  <si>
    <t xml:space="preserve">          транспортування газу  0,972 м3</t>
  </si>
  <si>
    <t>Собівартість 1 Гкал з ПДВ</t>
  </si>
  <si>
    <t>Собівартість 1 Гкал в діючому тарифі з ПДВ</t>
  </si>
  <si>
    <t>м3/ м2</t>
  </si>
  <si>
    <t xml:space="preserve">             б/      Ціна м3 газу         м2 дров</t>
  </si>
  <si>
    <t xml:space="preserve">   1. Витрати на паливо  </t>
  </si>
  <si>
    <t xml:space="preserve">            а/         норма   на Гкал газу,  дров</t>
  </si>
  <si>
    <t xml:space="preserve">   2. Витрати на придбання  електроенергії</t>
  </si>
  <si>
    <t xml:space="preserve">  3. Реактивна енергія</t>
  </si>
  <si>
    <t xml:space="preserve">  4. Витрати на холодну воду</t>
  </si>
  <si>
    <t>Транспортування  571280 м3 х 0,972 грн за м3= 555284 грн.  І гр.313038 м3= 304273 грн  ІІ гр. 232160 м3 = 225660 грн. ІІІгр. 26082 м3 = 25352 грн.</t>
  </si>
  <si>
    <t>по розрах</t>
  </si>
  <si>
    <t>з-та</t>
  </si>
  <si>
    <t>інші</t>
  </si>
  <si>
    <t>крім  того</t>
  </si>
  <si>
    <t xml:space="preserve"> на Гкал</t>
  </si>
  <si>
    <t>Директор</t>
  </si>
  <si>
    <t xml:space="preserve"> на газу </t>
  </si>
  <si>
    <t xml:space="preserve"> на  дровах  </t>
  </si>
  <si>
    <t>на Гкал</t>
  </si>
  <si>
    <t xml:space="preserve">                                                         Директор                                       О.П.Вітер                                                Економіст                               Г.В.Осадча</t>
  </si>
  <si>
    <t>І група</t>
  </si>
  <si>
    <t>І гр м2</t>
  </si>
  <si>
    <t>РОЗРАХУНОК ПЛАНОВОЇ СОБІВАРТОСТІ НА 2021 РІК ПО КП " БАРИШІВКАТЕПЛОМЕРЕЖА "  БСР</t>
  </si>
  <si>
    <t>Собівартість 1 Гкал м2</t>
  </si>
  <si>
    <t>Площа по населенню</t>
  </si>
  <si>
    <t>Додаток № 1 до рішення виконкому від 28.01.2021 № проєкт</t>
  </si>
  <si>
    <t>РОЗРАХУНОК ПЛАНОВОЇ СОБІВАРТОСТІ НА 2021 РІК 
ПО КП " БАРИШІВКАТЕПЛОМЕРЕЖА " БСР ПО БЮДЖЕТНИМ ТА ІНШИМ ОРГАНІЗАЦІЯМ</t>
  </si>
  <si>
    <t>витрати  по  бюджету і інших споживачам</t>
  </si>
  <si>
    <t>Статті   витрат</t>
  </si>
  <si>
    <t>Керуюча справами                                                                                                                                                                                         Ольга НЕСТЕРОВА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</si>
</sst>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&quot;₴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58">
    <xf numFmtId="0" fontId="0" fillId="0" borderId="0" xfId="0"/>
    <xf numFmtId="0" fontId="4" fillId="0" borderId="1" xfId="20" applyFont="1" applyBorder="1" applyAlignment="1">
      <alignment horizontal="center"/>
      <protection/>
    </xf>
    <xf numFmtId="164" fontId="4" fillId="0" borderId="1" xfId="20" applyNumberFormat="1" applyFont="1" applyBorder="1" applyAlignment="1">
      <alignment horizontal="left"/>
      <protection/>
    </xf>
    <xf numFmtId="0" fontId="3" fillId="0" borderId="1" xfId="20" applyFont="1" applyBorder="1" applyAlignment="1">
      <alignment horizontal="left"/>
      <protection/>
    </xf>
    <xf numFmtId="0" fontId="4" fillId="0" borderId="1" xfId="20" applyFont="1" applyBorder="1" applyAlignment="1">
      <alignment horizontal="left"/>
      <protection/>
    </xf>
    <xf numFmtId="1" fontId="4" fillId="0" borderId="1" xfId="20" applyNumberFormat="1" applyFont="1" applyBorder="1" applyAlignment="1">
      <alignment horizontal="left"/>
      <protection/>
    </xf>
    <xf numFmtId="1" fontId="1" fillId="0" borderId="1" xfId="20" applyNumberFormat="1" applyFont="1" applyBorder="1" applyAlignment="1">
      <alignment horizontal="left"/>
      <protection/>
    </xf>
    <xf numFmtId="0" fontId="4" fillId="0" borderId="1" xfId="20" applyFont="1" applyBorder="1" applyAlignment="1">
      <alignment horizontal="left" wrapText="1"/>
      <protection/>
    </xf>
    <xf numFmtId="1" fontId="4" fillId="0" borderId="1" xfId="0" applyNumberFormat="1" applyFont="1" applyBorder="1" applyAlignment="1">
      <alignment horizontal="left"/>
    </xf>
    <xf numFmtId="2" fontId="3" fillId="0" borderId="1" xfId="20" applyNumberFormat="1" applyFont="1" applyBorder="1" applyAlignment="1">
      <alignment horizontal="left"/>
      <protection/>
    </xf>
    <xf numFmtId="0" fontId="3" fillId="0" borderId="1" xfId="20" applyFont="1" applyBorder="1" applyAlignment="1">
      <alignment horizontal="left" wrapText="1"/>
      <protection/>
    </xf>
    <xf numFmtId="164" fontId="4" fillId="0" borderId="1" xfId="20" applyNumberFormat="1" applyFont="1" applyBorder="1" applyAlignment="1">
      <alignment horizontal="left" wrapText="1"/>
      <protection/>
    </xf>
    <xf numFmtId="2" fontId="4" fillId="0" borderId="1" xfId="20" applyNumberFormat="1" applyFont="1" applyBorder="1" applyAlignment="1">
      <alignment horizontal="left"/>
      <protection/>
    </xf>
    <xf numFmtId="0" fontId="4" fillId="0" borderId="0" xfId="20" applyFont="1" applyBorder="1" applyAlignment="1">
      <alignment horizontal="left"/>
      <protection/>
    </xf>
    <xf numFmtId="2" fontId="4" fillId="0" borderId="1" xfId="0" applyNumberFormat="1" applyFont="1" applyBorder="1" applyAlignment="1">
      <alignment horizontal="left"/>
    </xf>
    <xf numFmtId="0" fontId="5" fillId="0" borderId="1" xfId="20" applyFont="1" applyBorder="1" applyAlignment="1">
      <alignment horizontal="left"/>
      <protection/>
    </xf>
    <xf numFmtId="0" fontId="5" fillId="0" borderId="1" xfId="20" applyFont="1" applyBorder="1" applyAlignment="1">
      <alignment horizontal="left" wrapText="1"/>
      <protection/>
    </xf>
    <xf numFmtId="0" fontId="0" fillId="0" borderId="0" xfId="0" applyAlignment="1">
      <alignment/>
    </xf>
    <xf numFmtId="0" fontId="0" fillId="0" borderId="1" xfId="0" applyBorder="1"/>
    <xf numFmtId="1" fontId="0" fillId="0" borderId="1" xfId="0" applyNumberFormat="1" applyBorder="1"/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4" fillId="0" borderId="1" xfId="20" applyFont="1" applyBorder="1" applyAlignment="1">
      <alignment/>
      <protection/>
    </xf>
    <xf numFmtId="0" fontId="4" fillId="0" borderId="1" xfId="20" applyFont="1" applyBorder="1" applyAlignment="1">
      <alignment wrapText="1"/>
      <protection/>
    </xf>
    <xf numFmtId="0" fontId="3" fillId="0" borderId="1" xfId="20" applyFont="1" applyBorder="1" applyAlignment="1">
      <alignment horizontal="center"/>
      <protection/>
    </xf>
    <xf numFmtId="1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0" fontId="5" fillId="0" borderId="2" xfId="20" applyFont="1" applyFill="1" applyBorder="1" applyAlignment="1">
      <alignment horizontal="left" wrapText="1"/>
      <protection/>
    </xf>
    <xf numFmtId="0" fontId="4" fillId="0" borderId="0" xfId="20" applyFont="1" applyFill="1" applyBorder="1" applyAlignment="1">
      <alignment horizontal="left"/>
      <protection/>
    </xf>
    <xf numFmtId="1" fontId="7" fillId="0" borderId="1" xfId="20" applyNumberFormat="1" applyFont="1" applyBorder="1" applyAlignment="1">
      <alignment horizontal="left"/>
      <protection/>
    </xf>
    <xf numFmtId="0" fontId="0" fillId="0" borderId="1" xfId="0" applyBorder="1" applyAlignment="1">
      <alignment wrapText="1"/>
    </xf>
    <xf numFmtId="1" fontId="4" fillId="0" borderId="1" xfId="20" applyNumberFormat="1" applyFont="1" applyBorder="1" applyAlignment="1">
      <alignment horizontal="center"/>
      <protection/>
    </xf>
    <xf numFmtId="1" fontId="0" fillId="0" borderId="0" xfId="0" applyNumberFormat="1"/>
    <xf numFmtId="2" fontId="0" fillId="0" borderId="0" xfId="0" applyNumberFormat="1"/>
    <xf numFmtId="2" fontId="4" fillId="0" borderId="1" xfId="20" applyNumberFormat="1" applyFont="1" applyBorder="1" applyAlignment="1">
      <alignment horizontal="center"/>
      <protection/>
    </xf>
    <xf numFmtId="2" fontId="3" fillId="0" borderId="1" xfId="20" applyNumberFormat="1" applyFont="1" applyBorder="1" applyAlignment="1">
      <alignment horizontal="center"/>
      <protection/>
    </xf>
    <xf numFmtId="1" fontId="0" fillId="0" borderId="1" xfId="0" applyNumberFormat="1" applyFont="1" applyBorder="1"/>
    <xf numFmtId="0" fontId="0" fillId="0" borderId="1" xfId="0" applyFont="1" applyBorder="1"/>
    <xf numFmtId="0" fontId="3" fillId="0" borderId="3" xfId="20" applyFont="1" applyBorder="1" applyAlignment="1">
      <alignment horizontal="center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4" xfId="0" applyBorder="1" applyAlignment="1">
      <alignment wrapText="1"/>
    </xf>
    <xf numFmtId="0" fontId="0" fillId="0" borderId="4" xfId="0" applyBorder="1"/>
    <xf numFmtId="1" fontId="0" fillId="0" borderId="4" xfId="0" applyNumberFormat="1" applyBorder="1"/>
    <xf numFmtId="0" fontId="0" fillId="0" borderId="0" xfId="0" applyBorder="1"/>
    <xf numFmtId="0" fontId="5" fillId="0" borderId="1" xfId="20" applyFont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 topLeftCell="A37">
      <selection activeCell="P63" sqref="P63"/>
    </sheetView>
  </sheetViews>
  <sheetFormatPr defaultColWidth="9.140625" defaultRowHeight="15"/>
  <cols>
    <col min="1" max="1" width="25.00390625" style="0" customWidth="1"/>
    <col min="2" max="2" width="5.8515625" style="0" customWidth="1"/>
    <col min="3" max="3" width="8.7109375" style="0" customWidth="1"/>
    <col min="5" max="5" width="7.8515625" style="0" customWidth="1"/>
    <col min="7" max="7" width="7.421875" style="0" customWidth="1"/>
    <col min="9" max="9" width="7.57421875" style="0" customWidth="1"/>
  </cols>
  <sheetData>
    <row r="1" spans="1:18" ht="23.25" customHeight="1">
      <c r="A1" s="43" t="s">
        <v>40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t="s">
        <v>41</v>
      </c>
      <c r="Q1" s="45" t="s">
        <v>70</v>
      </c>
      <c r="R1" s="45"/>
    </row>
    <row r="2" spans="1:18" ht="39" customHeight="1">
      <c r="A2" s="15" t="s">
        <v>0</v>
      </c>
      <c r="B2" s="15" t="s">
        <v>1</v>
      </c>
      <c r="C2" s="15" t="s">
        <v>2</v>
      </c>
      <c r="D2" s="16" t="s">
        <v>24</v>
      </c>
      <c r="E2" s="16" t="s">
        <v>74</v>
      </c>
      <c r="F2" s="16" t="s">
        <v>25</v>
      </c>
      <c r="G2" s="16" t="s">
        <v>74</v>
      </c>
      <c r="H2" s="16" t="s">
        <v>28</v>
      </c>
      <c r="I2" s="16" t="s">
        <v>74</v>
      </c>
      <c r="J2" s="16" t="s">
        <v>26</v>
      </c>
      <c r="K2" s="16" t="s">
        <v>27</v>
      </c>
      <c r="L2" s="16" t="s">
        <v>31</v>
      </c>
      <c r="M2" s="16" t="s">
        <v>32</v>
      </c>
      <c r="N2" s="16" t="s">
        <v>30</v>
      </c>
      <c r="O2" s="11" t="s">
        <v>37</v>
      </c>
      <c r="Q2" s="32" t="s">
        <v>71</v>
      </c>
      <c r="R2" s="32" t="s">
        <v>72</v>
      </c>
    </row>
    <row r="3" spans="1:15" ht="15">
      <c r="A3" s="4" t="s">
        <v>3</v>
      </c>
      <c r="B3" s="4" t="s">
        <v>4</v>
      </c>
      <c r="C3" s="4"/>
      <c r="D3" s="5">
        <f>D4+D5+D6+D7+D8</f>
        <v>2524413.2745147124</v>
      </c>
      <c r="E3" s="8"/>
      <c r="F3" s="8">
        <f>SUM(F4:F8)</f>
        <v>1872206.431194957</v>
      </c>
      <c r="G3" s="14"/>
      <c r="H3" s="8">
        <f>SUM(H4:H8)</f>
        <v>2644999.392599504</v>
      </c>
      <c r="I3" s="8"/>
      <c r="J3" s="8">
        <f>SUM(J4:J8)</f>
        <v>210333.27303552328</v>
      </c>
      <c r="K3" s="8">
        <f>SUM(K4:K8)</f>
        <v>664843.6286553034</v>
      </c>
      <c r="L3" s="5">
        <f>L4+L5+L6+L7+L8</f>
        <v>4606952.978745193</v>
      </c>
      <c r="M3" s="8">
        <f>SUM(M4:M8)</f>
        <v>3309853.02284778</v>
      </c>
      <c r="N3" s="8">
        <f>SUM(N4:N8)</f>
        <v>7916796</v>
      </c>
      <c r="O3" s="2"/>
    </row>
    <row r="4" spans="1:16" ht="15">
      <c r="A4" s="4" t="s">
        <v>5</v>
      </c>
      <c r="B4" s="4" t="s">
        <v>4</v>
      </c>
      <c r="C4" s="12">
        <f>D4/C24/12</f>
        <v>31.78511334908202</v>
      </c>
      <c r="D4" s="4">
        <v>2300829</v>
      </c>
      <c r="E4" s="12">
        <f>D4/D21</f>
        <v>1119.2980151780503</v>
      </c>
      <c r="F4" s="4">
        <v>1706372</v>
      </c>
      <c r="G4" s="12">
        <f>F4/F21</f>
        <v>1118.052679858472</v>
      </c>
      <c r="H4" s="4">
        <v>2236147</v>
      </c>
      <c r="I4" s="12">
        <f>H4/H21</f>
        <v>557.2257662596561</v>
      </c>
      <c r="J4" s="5">
        <v>191703</v>
      </c>
      <c r="K4" s="5">
        <v>561957</v>
      </c>
      <c r="L4" s="34">
        <f>D4+F4+J4</f>
        <v>4198904</v>
      </c>
      <c r="M4" s="34">
        <f>H4+K4</f>
        <v>2798104</v>
      </c>
      <c r="N4" s="34">
        <f>L4+M4</f>
        <v>6997008</v>
      </c>
      <c r="O4" s="2">
        <f>N4/N19%</f>
        <v>32.840419954305595</v>
      </c>
      <c r="P4">
        <v>6881.3</v>
      </c>
    </row>
    <row r="5" spans="1:16" ht="15">
      <c r="A5" s="4"/>
      <c r="B5" s="4"/>
      <c r="C5" s="12"/>
      <c r="D5" s="5"/>
      <c r="E5" s="12"/>
      <c r="F5" s="5"/>
      <c r="G5" s="12"/>
      <c r="H5" s="12"/>
      <c r="I5" s="12"/>
      <c r="J5" s="5"/>
      <c r="K5" s="12"/>
      <c r="L5" s="34"/>
      <c r="M5" s="34"/>
      <c r="N5" s="34"/>
      <c r="O5" s="2">
        <f>N5/N19%</f>
        <v>0</v>
      </c>
      <c r="P5">
        <v>0</v>
      </c>
    </row>
    <row r="6" spans="1:16" ht="27" customHeight="1">
      <c r="A6" s="7" t="s">
        <v>6</v>
      </c>
      <c r="B6" s="4" t="s">
        <v>4</v>
      </c>
      <c r="C6" s="12">
        <f>D6/C24/12</f>
        <v>2.8047163164656634</v>
      </c>
      <c r="D6" s="5">
        <v>203025</v>
      </c>
      <c r="E6" s="12">
        <f>D6/D21</f>
        <v>98.76678342089902</v>
      </c>
      <c r="F6" s="5">
        <v>150570</v>
      </c>
      <c r="G6" s="12">
        <f>F6/F21</f>
        <v>98.6567946533875</v>
      </c>
      <c r="H6" s="5">
        <v>368716</v>
      </c>
      <c r="I6" s="12">
        <f>H6/H21</f>
        <v>91.88038873660604</v>
      </c>
      <c r="J6" s="5">
        <v>16916</v>
      </c>
      <c r="K6" s="5">
        <v>92661</v>
      </c>
      <c r="L6" s="34">
        <f aca="true" t="shared" si="0" ref="L6:L11">D6+F6+J6</f>
        <v>370511</v>
      </c>
      <c r="M6" s="34">
        <f>H6+K6</f>
        <v>461377</v>
      </c>
      <c r="N6" s="34">
        <f>L6+M6</f>
        <v>831888</v>
      </c>
      <c r="O6" s="2">
        <f>N6/N19%</f>
        <v>3.904461917857944</v>
      </c>
      <c r="P6">
        <v>1041.8</v>
      </c>
    </row>
    <row r="7" spans="1:16" ht="15">
      <c r="A7" s="4" t="s">
        <v>7</v>
      </c>
      <c r="B7" s="4"/>
      <c r="C7" s="12">
        <f>D7/C24/12</f>
        <v>0.09014933667205428</v>
      </c>
      <c r="D7" s="8">
        <f>N7/N21*D21</f>
        <v>6525.640033679994</v>
      </c>
      <c r="E7" s="14">
        <f>D7/D21</f>
        <v>3.17456705277291</v>
      </c>
      <c r="F7" s="8">
        <f>N7/N21*F21</f>
        <v>4845.024235942015</v>
      </c>
      <c r="G7" s="14">
        <f>F7/F21</f>
        <v>3.17456705277291</v>
      </c>
      <c r="H7" s="8">
        <f>N7/N21*H21</f>
        <v>12739.537582777688</v>
      </c>
      <c r="I7" s="14">
        <f>H7/H21</f>
        <v>3.17456705277291</v>
      </c>
      <c r="J7" s="8">
        <f>N7/N21*J21</f>
        <v>544.1207928452768</v>
      </c>
      <c r="K7" s="8">
        <f>N7/N21*K21</f>
        <v>3245.6773547550233</v>
      </c>
      <c r="L7" s="34">
        <f t="shared" si="0"/>
        <v>11914.785062467286</v>
      </c>
      <c r="M7" s="34">
        <f>E7+H7+K7</f>
        <v>15988.389504585484</v>
      </c>
      <c r="N7" s="34">
        <v>27900</v>
      </c>
      <c r="O7" s="2">
        <f>N7/N19%</f>
        <v>0.13094850209191217</v>
      </c>
      <c r="P7">
        <v>36.1</v>
      </c>
    </row>
    <row r="8" spans="1:16" ht="15">
      <c r="A8" s="4" t="s">
        <v>8</v>
      </c>
      <c r="B8" s="4" t="s">
        <v>4</v>
      </c>
      <c r="C8" s="12">
        <f>D8/C24/12</f>
        <v>0.19386954123022426</v>
      </c>
      <c r="D8" s="8">
        <f>N8/N21*D21</f>
        <v>14033.634481032244</v>
      </c>
      <c r="E8" s="14">
        <f>D8/D21</f>
        <v>6.827025919941742</v>
      </c>
      <c r="F8" s="8">
        <f>N8/N21*F21</f>
        <v>10419.406959015087</v>
      </c>
      <c r="G8" s="14">
        <f>F8/F21</f>
        <v>6.827025919941741</v>
      </c>
      <c r="H8" s="8">
        <f>N8/N21*H21</f>
        <v>27396.85501672621</v>
      </c>
      <c r="I8" s="14">
        <f>H8/H21</f>
        <v>6.827025919941742</v>
      </c>
      <c r="J8" s="8">
        <f>N8/N21*J21</f>
        <v>1170.1522426780145</v>
      </c>
      <c r="K8" s="8">
        <f>N8/N21*K21</f>
        <v>6979.951300548437</v>
      </c>
      <c r="L8" s="34">
        <f t="shared" si="0"/>
        <v>25623.193682725345</v>
      </c>
      <c r="M8" s="34">
        <f>E8+H8+K8</f>
        <v>34383.63334319459</v>
      </c>
      <c r="N8" s="34">
        <v>60000</v>
      </c>
      <c r="O8" s="2">
        <f>N8/N19%</f>
        <v>0.28160968191809066</v>
      </c>
      <c r="P8">
        <v>107.4</v>
      </c>
    </row>
    <row r="9" spans="1:15" ht="15">
      <c r="A9" s="4" t="s">
        <v>9</v>
      </c>
      <c r="B9" s="4" t="s">
        <v>4</v>
      </c>
      <c r="C9" s="12"/>
      <c r="D9" s="8">
        <f aca="true" t="shared" si="1" ref="D9:K9">D10+D11</f>
        <v>1787368.0431449828</v>
      </c>
      <c r="E9" s="14"/>
      <c r="F9" s="8">
        <f t="shared" si="1"/>
        <v>1327048.6025724232</v>
      </c>
      <c r="G9" s="14"/>
      <c r="H9" s="8">
        <f t="shared" si="1"/>
        <v>3489350.047256673</v>
      </c>
      <c r="I9" s="14"/>
      <c r="J9" s="8">
        <f t="shared" si="1"/>
        <v>149034.28808866028</v>
      </c>
      <c r="K9" s="8">
        <f t="shared" si="1"/>
        <v>888988.6589372596</v>
      </c>
      <c r="L9" s="6">
        <f t="shared" si="0"/>
        <v>3263450.933806066</v>
      </c>
      <c r="M9" s="6">
        <f>H9+K9</f>
        <v>4378338.706193933</v>
      </c>
      <c r="N9" s="8">
        <f>SUM(L9:M9)</f>
        <v>7641789.639999999</v>
      </c>
      <c r="O9" s="2"/>
    </row>
    <row r="10" spans="1:17" ht="15">
      <c r="A10" s="4" t="s">
        <v>10</v>
      </c>
      <c r="B10" s="4" t="s">
        <v>4</v>
      </c>
      <c r="C10" s="12">
        <f>D10/C24/12</f>
        <v>20.239211088588533</v>
      </c>
      <c r="D10" s="8">
        <f>N10/N21*D21</f>
        <v>1465055.773069658</v>
      </c>
      <c r="E10" s="14">
        <f>D10/D21</f>
        <v>712.7144255057688</v>
      </c>
      <c r="F10" s="8">
        <f>N10/N21*F21</f>
        <v>1087744.7562069043</v>
      </c>
      <c r="G10" s="14">
        <f>F10/F21</f>
        <v>712.7144255057688</v>
      </c>
      <c r="H10" s="8">
        <f>N10/N21*H21</f>
        <v>2860122.98955465</v>
      </c>
      <c r="I10" s="14">
        <f>H10/H21</f>
        <v>712.7144255057688</v>
      </c>
      <c r="J10" s="8">
        <f>N10/N21*J21</f>
        <v>122159.25253168876</v>
      </c>
      <c r="K10" s="8">
        <f>N10/N21*K21</f>
        <v>728679.228637098</v>
      </c>
      <c r="L10" s="6">
        <f t="shared" si="0"/>
        <v>2674959.781808251</v>
      </c>
      <c r="M10" s="6">
        <f>H10+K10</f>
        <v>3588802.218191748</v>
      </c>
      <c r="N10" s="6">
        <v>6263762</v>
      </c>
      <c r="O10" s="2">
        <f>N10/N19%</f>
        <v>29.39893374051039</v>
      </c>
      <c r="P10">
        <v>4360.3</v>
      </c>
      <c r="Q10">
        <v>6263762</v>
      </c>
    </row>
    <row r="11" spans="1:16" ht="15">
      <c r="A11" s="4" t="s">
        <v>11</v>
      </c>
      <c r="B11" s="4" t="s">
        <v>4</v>
      </c>
      <c r="C11" s="12">
        <f>D11/C24/12</f>
        <v>4.452626439489477</v>
      </c>
      <c r="D11" s="8">
        <f>D10*22%</f>
        <v>322312.2700753248</v>
      </c>
      <c r="E11" s="14">
        <f>D11/D21</f>
        <v>156.79717361126913</v>
      </c>
      <c r="F11" s="8">
        <f aca="true" t="shared" si="2" ref="F11:K11">F10*22%</f>
        <v>239303.84636551896</v>
      </c>
      <c r="G11" s="14">
        <f>F11/F21</f>
        <v>156.79717361126913</v>
      </c>
      <c r="H11" s="8">
        <f t="shared" si="2"/>
        <v>629227.0577020231</v>
      </c>
      <c r="I11" s="14">
        <f>H11/H21</f>
        <v>156.79717361126913</v>
      </c>
      <c r="J11" s="8">
        <f t="shared" si="2"/>
        <v>26875.03555697153</v>
      </c>
      <c r="K11" s="8">
        <f t="shared" si="2"/>
        <v>160309.43030016156</v>
      </c>
      <c r="L11" s="6">
        <f t="shared" si="0"/>
        <v>588491.1519978154</v>
      </c>
      <c r="M11" s="6">
        <f>E11+H11+K11</f>
        <v>789693.2851757959</v>
      </c>
      <c r="N11" s="6">
        <f>N10*22%</f>
        <v>1378027.64</v>
      </c>
      <c r="O11" s="2">
        <f>N11/N19%</f>
        <v>6.467765422912286</v>
      </c>
      <c r="P11">
        <v>945</v>
      </c>
    </row>
    <row r="12" spans="1:15" ht="15">
      <c r="A12" s="4" t="s">
        <v>12</v>
      </c>
      <c r="B12" s="4" t="s">
        <v>4</v>
      </c>
      <c r="C12" s="12"/>
      <c r="D12" s="8">
        <f aca="true" t="shared" si="3" ref="D12:N12">D13+D14</f>
        <v>125133.2407892042</v>
      </c>
      <c r="E12" s="14"/>
      <c r="F12" s="8">
        <f t="shared" si="3"/>
        <v>92906.37871788452</v>
      </c>
      <c r="G12" s="14"/>
      <c r="H12" s="8">
        <f t="shared" si="3"/>
        <v>244288.62389914208</v>
      </c>
      <c r="I12" s="14"/>
      <c r="J12" s="8">
        <f t="shared" si="3"/>
        <v>10433.857497212299</v>
      </c>
      <c r="K12" s="8">
        <f t="shared" si="3"/>
        <v>62237.8990965569</v>
      </c>
      <c r="L12" s="8">
        <f t="shared" si="3"/>
        <v>228473.47700430104</v>
      </c>
      <c r="M12" s="8">
        <f t="shared" si="3"/>
        <v>306526.52299569896</v>
      </c>
      <c r="N12" s="8">
        <f t="shared" si="3"/>
        <v>535000</v>
      </c>
      <c r="O12" s="8"/>
    </row>
    <row r="13" spans="1:16" ht="21.75" customHeight="1">
      <c r="A13" s="7" t="s">
        <v>13</v>
      </c>
      <c r="B13" s="4" t="s">
        <v>4</v>
      </c>
      <c r="C13" s="12">
        <f>D13/C24/12</f>
        <v>1.4055541739191264</v>
      </c>
      <c r="D13" s="8">
        <f>N13/N21*D21</f>
        <v>101743.84998748379</v>
      </c>
      <c r="E13" s="14">
        <f>D13/D21</f>
        <v>49.495937919577635</v>
      </c>
      <c r="F13" s="8">
        <f>N13/N21*F21</f>
        <v>75540.70045285938</v>
      </c>
      <c r="G13" s="14">
        <f>F13/F21</f>
        <v>49.49593791957763</v>
      </c>
      <c r="H13" s="8">
        <f>N13/N21*H21</f>
        <v>198627.19887126505</v>
      </c>
      <c r="I13" s="14">
        <f>H13/H21</f>
        <v>49.495937919577635</v>
      </c>
      <c r="J13" s="8">
        <f>N13/N21*J21</f>
        <v>8483.603759415608</v>
      </c>
      <c r="K13" s="8">
        <f>N13/N21*K21</f>
        <v>50604.64692897617</v>
      </c>
      <c r="L13" s="6">
        <f>D13+F13+J13</f>
        <v>185768.15419975878</v>
      </c>
      <c r="M13" s="6">
        <f>H13+K13</f>
        <v>249231.84580024122</v>
      </c>
      <c r="N13" s="6">
        <v>435000</v>
      </c>
      <c r="O13" s="2">
        <f>N13/N19%</f>
        <v>2.0416701939061572</v>
      </c>
      <c r="P13">
        <v>433.1</v>
      </c>
    </row>
    <row r="14" spans="1:16" ht="15">
      <c r="A14" s="4" t="s">
        <v>14</v>
      </c>
      <c r="B14" s="4" t="s">
        <v>4</v>
      </c>
      <c r="C14" s="12">
        <f>D14/C24/12</f>
        <v>0.3231159020503738</v>
      </c>
      <c r="D14" s="8">
        <f>N14/N21*D21</f>
        <v>23389.39080172041</v>
      </c>
      <c r="E14" s="14">
        <f>D14/D21</f>
        <v>11.378376533236237</v>
      </c>
      <c r="F14" s="8">
        <f>N14/N21*F21</f>
        <v>17365.678265025144</v>
      </c>
      <c r="G14" s="14">
        <f>F14/F21</f>
        <v>11.378376533236237</v>
      </c>
      <c r="H14" s="8">
        <f>N14/N21*H21</f>
        <v>45661.42502787702</v>
      </c>
      <c r="I14" s="14">
        <f>H14/H21</f>
        <v>11.378376533236237</v>
      </c>
      <c r="J14" s="8">
        <f>N14/N21*J21</f>
        <v>1950.253737796691</v>
      </c>
      <c r="K14" s="8">
        <f>N14/N21*K21</f>
        <v>11633.252167580727</v>
      </c>
      <c r="L14" s="6">
        <f>D14+F14+J14</f>
        <v>42705.322804542244</v>
      </c>
      <c r="M14" s="6">
        <f>H14+K14</f>
        <v>57294.67719545775</v>
      </c>
      <c r="N14" s="6">
        <v>100000</v>
      </c>
      <c r="O14" s="2">
        <f>N14/N19%</f>
        <v>0.46934946986348447</v>
      </c>
      <c r="P14">
        <v>105</v>
      </c>
    </row>
    <row r="15" spans="1:15" ht="15">
      <c r="A15" s="4" t="s">
        <v>15</v>
      </c>
      <c r="B15" s="4" t="s">
        <v>4</v>
      </c>
      <c r="C15" s="12"/>
      <c r="D15" s="5">
        <f>D3+D9+D12</f>
        <v>4436914.558448899</v>
      </c>
      <c r="E15" s="12"/>
      <c r="F15" s="5">
        <f aca="true" t="shared" si="4" ref="F15:N15">F3+F9+F12</f>
        <v>3292161.4124852647</v>
      </c>
      <c r="G15" s="12"/>
      <c r="H15" s="5">
        <f t="shared" si="4"/>
        <v>6378638.063755319</v>
      </c>
      <c r="I15" s="12"/>
      <c r="J15" s="5">
        <f t="shared" si="4"/>
        <v>369801.4186213959</v>
      </c>
      <c r="K15" s="5">
        <f t="shared" si="4"/>
        <v>1616070.1866891198</v>
      </c>
      <c r="L15" s="5">
        <f t="shared" si="4"/>
        <v>8098877.38955556</v>
      </c>
      <c r="M15" s="5">
        <f t="shared" si="4"/>
        <v>7994718.2520374125</v>
      </c>
      <c r="N15" s="5">
        <f t="shared" si="4"/>
        <v>16093585.639999999</v>
      </c>
      <c r="O15" s="2"/>
    </row>
    <row r="16" spans="1:18" ht="15">
      <c r="A16" s="4" t="s">
        <v>16</v>
      </c>
      <c r="B16" s="4" t="s">
        <v>4</v>
      </c>
      <c r="C16" s="12">
        <f>D16/C24/12</f>
        <v>9.869252112226619</v>
      </c>
      <c r="D16" s="8">
        <f>N16/N21*D21</f>
        <v>714405.5526477483</v>
      </c>
      <c r="E16" s="14">
        <f>D16/D21</f>
        <v>347.54113283116766</v>
      </c>
      <c r="F16" s="8">
        <f>N16/N21*F21</f>
        <v>530417.2769269281</v>
      </c>
      <c r="G16" s="14">
        <f>F16/F21</f>
        <v>347.54113283116766</v>
      </c>
      <c r="H16" s="8">
        <f>N16/N21*H21</f>
        <v>1394682.5660514757</v>
      </c>
      <c r="I16" s="14">
        <f>H16/H21</f>
        <v>347.54113283116766</v>
      </c>
      <c r="J16" s="8">
        <f>N16/N21*J21</f>
        <v>59568.55016726214</v>
      </c>
      <c r="K16" s="8">
        <f>N16/N21*K21</f>
        <v>355326.0542065858</v>
      </c>
      <c r="L16" s="6">
        <f>D16+F16+J16</f>
        <v>1304391.3797419383</v>
      </c>
      <c r="M16" s="6">
        <f>H16+K16</f>
        <v>1750008.6202580614</v>
      </c>
      <c r="N16" s="5">
        <v>3054400</v>
      </c>
      <c r="O16" s="2">
        <f>N16/N19%</f>
        <v>14.335810207510269</v>
      </c>
      <c r="P16">
        <v>3640.5</v>
      </c>
      <c r="Q16">
        <f>Q25-Q18-Q10</f>
        <v>1811343</v>
      </c>
      <c r="R16">
        <v>1243055</v>
      </c>
    </row>
    <row r="17" spans="1:15" ht="15">
      <c r="A17" s="4" t="s">
        <v>17</v>
      </c>
      <c r="B17" s="4" t="s">
        <v>4</v>
      </c>
      <c r="C17" s="12"/>
      <c r="D17" s="5">
        <f>D15+D16</f>
        <v>5151320.111096647</v>
      </c>
      <c r="E17" s="12"/>
      <c r="F17" s="5">
        <f aca="true" t="shared" si="5" ref="F17:N17">F15+F16</f>
        <v>3822578.689412193</v>
      </c>
      <c r="G17" s="12"/>
      <c r="H17" s="5">
        <f t="shared" si="5"/>
        <v>7773320.629806795</v>
      </c>
      <c r="I17" s="12"/>
      <c r="J17" s="5">
        <f t="shared" si="5"/>
        <v>429369.96878865804</v>
      </c>
      <c r="K17" s="5">
        <f t="shared" si="5"/>
        <v>1971396.2408957055</v>
      </c>
      <c r="L17" s="5">
        <f t="shared" si="5"/>
        <v>9403268.7692975</v>
      </c>
      <c r="M17" s="5">
        <f t="shared" si="5"/>
        <v>9744726.872295475</v>
      </c>
      <c r="N17" s="5">
        <f t="shared" si="5"/>
        <v>19147985.64</v>
      </c>
      <c r="O17" s="2">
        <f>N17/N19%</f>
        <v>89.87096909087613</v>
      </c>
    </row>
    <row r="18" spans="1:18" ht="15">
      <c r="A18" s="4" t="s">
        <v>18</v>
      </c>
      <c r="B18" s="4" t="s">
        <v>4</v>
      </c>
      <c r="C18" s="12">
        <f>D18/C24/12</f>
        <v>6.973164282149117</v>
      </c>
      <c r="D18" s="8">
        <f>N18/N21*D21</f>
        <v>504766.44289192813</v>
      </c>
      <c r="E18" s="14">
        <f>D18/D21</f>
        <v>245.55674396377123</v>
      </c>
      <c r="F18" s="8">
        <f>N18/N21*F21</f>
        <v>374768.70263750764</v>
      </c>
      <c r="G18" s="14">
        <f>F18/F21</f>
        <v>245.55674396377123</v>
      </c>
      <c r="H18" s="8">
        <f>N18/N21*H21</f>
        <v>985419.2135266139</v>
      </c>
      <c r="I18" s="14">
        <f>H18/H21</f>
        <v>245.55674396377123</v>
      </c>
      <c r="J18" s="8">
        <f>N18/N21*J21</f>
        <v>42088.42591539039</v>
      </c>
      <c r="K18" s="8">
        <f>N18/N21*K21</f>
        <v>251057.2150285597</v>
      </c>
      <c r="L18" s="5">
        <f>D18+F18+J18</f>
        <v>921623.5714448261</v>
      </c>
      <c r="M18" s="5">
        <f>H18+K18</f>
        <v>1236476.4285551736</v>
      </c>
      <c r="N18" s="8">
        <v>2158100</v>
      </c>
      <c r="O18" s="2">
        <f>N18/N19%</f>
        <v>10.129030909123859</v>
      </c>
      <c r="P18">
        <v>1151.4</v>
      </c>
      <c r="Q18">
        <v>1964880</v>
      </c>
      <c r="R18">
        <v>193200</v>
      </c>
    </row>
    <row r="19" spans="1:15" ht="27" customHeight="1">
      <c r="A19" s="7" t="s">
        <v>19</v>
      </c>
      <c r="B19" s="4" t="s">
        <v>4</v>
      </c>
      <c r="C19" s="12">
        <f>D19/C24/12</f>
        <v>78.1367725418732</v>
      </c>
      <c r="D19" s="5">
        <f>D17+D18</f>
        <v>5656086.553988575</v>
      </c>
      <c r="E19" s="12"/>
      <c r="F19" s="5">
        <f aca="true" t="shared" si="6" ref="F19:N19">F17+F18</f>
        <v>4197347.392049701</v>
      </c>
      <c r="G19" s="12"/>
      <c r="H19" s="5">
        <f t="shared" si="6"/>
        <v>8758739.843333408</v>
      </c>
      <c r="I19" s="12"/>
      <c r="J19" s="5">
        <f t="shared" si="6"/>
        <v>471458.3947040484</v>
      </c>
      <c r="K19" s="5">
        <f t="shared" si="6"/>
        <v>2222453.455924265</v>
      </c>
      <c r="L19" s="5">
        <f t="shared" si="6"/>
        <v>10324892.340742325</v>
      </c>
      <c r="M19" s="5">
        <f t="shared" si="6"/>
        <v>10981203.300850648</v>
      </c>
      <c r="N19" s="5">
        <f t="shared" si="6"/>
        <v>21306085.64</v>
      </c>
      <c r="O19" s="2"/>
    </row>
    <row r="20" spans="1:16" ht="15">
      <c r="A20" s="4" t="s">
        <v>20</v>
      </c>
      <c r="B20" s="4" t="s">
        <v>21</v>
      </c>
      <c r="C20" s="12"/>
      <c r="D20" s="4">
        <v>2318.8</v>
      </c>
      <c r="E20" s="12"/>
      <c r="F20" s="4">
        <v>1719.7</v>
      </c>
      <c r="G20" s="12"/>
      <c r="H20" s="4">
        <v>4211.2</v>
      </c>
      <c r="I20" s="12"/>
      <c r="J20" s="4">
        <v>193.2</v>
      </c>
      <c r="K20" s="4">
        <v>1058.3</v>
      </c>
      <c r="L20" s="4">
        <f>D20+F20+J20</f>
        <v>4231.7</v>
      </c>
      <c r="M20" s="2">
        <f>E20+H20+K20</f>
        <v>5269.5</v>
      </c>
      <c r="N20" s="2">
        <f>L20+M20</f>
        <v>9501.2</v>
      </c>
      <c r="O20" s="2"/>
      <c r="P20">
        <v>11105.4</v>
      </c>
    </row>
    <row r="21" spans="1:16" ht="15">
      <c r="A21" s="4" t="s">
        <v>22</v>
      </c>
      <c r="B21" s="4" t="s">
        <v>21</v>
      </c>
      <c r="C21" s="12"/>
      <c r="D21" s="4">
        <v>2055.6</v>
      </c>
      <c r="E21" s="4"/>
      <c r="F21" s="4">
        <v>1526.2</v>
      </c>
      <c r="G21" s="12"/>
      <c r="H21" s="4">
        <v>4013</v>
      </c>
      <c r="I21" s="12"/>
      <c r="J21" s="4">
        <v>171.4</v>
      </c>
      <c r="K21" s="4">
        <v>1022.4</v>
      </c>
      <c r="L21" s="4">
        <f>D21+F21+J21</f>
        <v>3753.2000000000003</v>
      </c>
      <c r="M21" s="2">
        <f>E21+H21+K21</f>
        <v>5035.4</v>
      </c>
      <c r="N21" s="2">
        <f>L21+M21</f>
        <v>8788.6</v>
      </c>
      <c r="O21" s="2"/>
      <c r="P21">
        <v>10258.7</v>
      </c>
    </row>
    <row r="22" spans="1:16" ht="15">
      <c r="A22" s="4" t="s">
        <v>33</v>
      </c>
      <c r="B22" s="4" t="s">
        <v>4</v>
      </c>
      <c r="C22" s="12"/>
      <c r="D22" s="12">
        <f aca="true" t="shared" si="7" ref="D22:N22">D19/D21</f>
        <v>2751.550181936454</v>
      </c>
      <c r="E22" s="12"/>
      <c r="F22" s="12">
        <f t="shared" si="7"/>
        <v>2750.194857849365</v>
      </c>
      <c r="G22" s="12">
        <f>F19/F21</f>
        <v>2750.194857849365</v>
      </c>
      <c r="H22" s="12">
        <f t="shared" si="7"/>
        <v>2182.5915383337674</v>
      </c>
      <c r="I22" s="12"/>
      <c r="J22" s="12">
        <f t="shared" si="7"/>
        <v>2750.632407841589</v>
      </c>
      <c r="K22" s="12">
        <f t="shared" si="7"/>
        <v>2173.761204933749</v>
      </c>
      <c r="L22" s="12">
        <f t="shared" si="7"/>
        <v>2750.957140771162</v>
      </c>
      <c r="M22" s="12">
        <f t="shared" si="7"/>
        <v>2180.800591978919</v>
      </c>
      <c r="N22" s="12">
        <f t="shared" si="7"/>
        <v>2424.286648612976</v>
      </c>
      <c r="O22" s="2"/>
      <c r="P22">
        <v>1876.03</v>
      </c>
    </row>
    <row r="23" spans="1:15" ht="15">
      <c r="A23" s="3" t="s">
        <v>35</v>
      </c>
      <c r="B23" s="3" t="s">
        <v>4</v>
      </c>
      <c r="C23" s="9"/>
      <c r="D23" s="9"/>
      <c r="E23" s="9"/>
      <c r="F23" s="9">
        <f aca="true" t="shared" si="8" ref="F23:M23">F22*120%</f>
        <v>3300.2338294192377</v>
      </c>
      <c r="G23" s="9"/>
      <c r="H23" s="9">
        <f t="shared" si="8"/>
        <v>2619.109846000521</v>
      </c>
      <c r="I23" s="9"/>
      <c r="J23" s="9">
        <f t="shared" si="8"/>
        <v>3300.7588894099067</v>
      </c>
      <c r="K23" s="9">
        <f t="shared" si="8"/>
        <v>2608.5134459204987</v>
      </c>
      <c r="L23" s="9">
        <f t="shared" si="8"/>
        <v>3301.148568925394</v>
      </c>
      <c r="M23" s="9">
        <f t="shared" si="8"/>
        <v>2616.9607103747026</v>
      </c>
      <c r="N23" s="9"/>
      <c r="O23" s="2"/>
    </row>
    <row r="24" spans="1:15" ht="15">
      <c r="A24" s="4" t="s">
        <v>23</v>
      </c>
      <c r="B24" s="4" t="s">
        <v>2</v>
      </c>
      <c r="C24" s="4">
        <v>6032.25</v>
      </c>
      <c r="D24" s="4"/>
      <c r="E24" s="4"/>
      <c r="F24" s="4"/>
      <c r="G24" s="4"/>
      <c r="H24" s="4"/>
      <c r="I24" s="12"/>
      <c r="J24" s="4"/>
      <c r="K24" s="4"/>
      <c r="L24" s="4"/>
      <c r="M24" s="4"/>
      <c r="N24" s="4"/>
      <c r="O24" s="4"/>
    </row>
    <row r="25" spans="1:17" ht="15">
      <c r="A25" s="4" t="s">
        <v>38</v>
      </c>
      <c r="B25" s="4" t="s">
        <v>4</v>
      </c>
      <c r="C25" s="4"/>
      <c r="D25" s="4"/>
      <c r="E25" s="4"/>
      <c r="F25" s="4"/>
      <c r="G25" s="4"/>
      <c r="H25" s="4"/>
      <c r="I25" s="12"/>
      <c r="J25" s="4"/>
      <c r="K25" s="4"/>
      <c r="L25" s="4"/>
      <c r="M25" s="4"/>
      <c r="N25" s="4">
        <v>10039985</v>
      </c>
      <c r="O25" s="4"/>
      <c r="Q25">
        <v>10039985</v>
      </c>
    </row>
    <row r="26" spans="1:15" ht="15">
      <c r="A26" s="4" t="s">
        <v>39</v>
      </c>
      <c r="B26" s="4"/>
      <c r="C26" s="4"/>
      <c r="D26" s="4"/>
      <c r="E26" s="4"/>
      <c r="F26" s="4"/>
      <c r="G26" s="4"/>
      <c r="H26" s="4"/>
      <c r="I26" s="12"/>
      <c r="J26" s="4"/>
      <c r="K26" s="4"/>
      <c r="L26" s="4"/>
      <c r="M26" s="4"/>
      <c r="N26" s="4"/>
      <c r="O26" s="4"/>
    </row>
    <row r="27" spans="1:15" ht="15">
      <c r="A27" s="4" t="s">
        <v>34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>
        <v>2448.5</v>
      </c>
      <c r="M27" s="4">
        <v>1880.53</v>
      </c>
      <c r="N27" s="4"/>
      <c r="O27" s="4"/>
    </row>
    <row r="28" spans="1:15" ht="15">
      <c r="A28" s="13"/>
      <c r="B28" s="13"/>
      <c r="C28" s="13" t="s">
        <v>75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ht="15">
      <c r="C29" t="s">
        <v>36</v>
      </c>
    </row>
    <row r="30" ht="15">
      <c r="A30" s="33" t="s">
        <v>73</v>
      </c>
    </row>
    <row r="31" spans="1:15" ht="15">
      <c r="A31" s="44" t="s">
        <v>69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</row>
  </sheetData>
  <mergeCells count="3">
    <mergeCell ref="A1:O1"/>
    <mergeCell ref="A31:O31"/>
    <mergeCell ref="Q1:R1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workbookViewId="0" topLeftCell="A1">
      <selection activeCell="P14" sqref="P14"/>
    </sheetView>
  </sheetViews>
  <sheetFormatPr defaultColWidth="9.140625" defaultRowHeight="15"/>
  <cols>
    <col min="1" max="1" width="14.421875" style="0" customWidth="1"/>
    <col min="2" max="2" width="38.28125" style="0" customWidth="1"/>
    <col min="3" max="3" width="9.140625" style="0" customWidth="1"/>
    <col min="4" max="5" width="11.140625" style="0" customWidth="1"/>
    <col min="6" max="6" width="13.140625" style="0" customWidth="1"/>
    <col min="7" max="7" width="10.7109375" style="0" customWidth="1"/>
    <col min="8" max="8" width="21.140625" style="0" customWidth="1"/>
    <col min="9" max="9" width="12.00390625" style="0" hidden="1" customWidth="1"/>
    <col min="10" max="10" width="10.421875" style="0" hidden="1" customWidth="1"/>
    <col min="11" max="11" width="8.421875" style="0" hidden="1" customWidth="1"/>
    <col min="12" max="12" width="0.85546875" style="0" hidden="1" customWidth="1"/>
  </cols>
  <sheetData>
    <row r="1" spans="2:8" ht="15">
      <c r="B1" s="50" t="s">
        <v>85</v>
      </c>
      <c r="C1" s="50"/>
      <c r="D1" s="50"/>
      <c r="E1" s="50"/>
      <c r="F1" s="50"/>
      <c r="G1" s="50"/>
      <c r="H1" s="50"/>
    </row>
    <row r="2" spans="2:12" ht="36.75" customHeight="1">
      <c r="B2" s="57" t="s">
        <v>86</v>
      </c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27.75" customHeight="1">
      <c r="A3" s="54"/>
      <c r="B3" s="55" t="s">
        <v>88</v>
      </c>
      <c r="C3" s="55" t="s">
        <v>1</v>
      </c>
      <c r="D3" s="56" t="s">
        <v>76</v>
      </c>
      <c r="E3" s="56" t="s">
        <v>78</v>
      </c>
      <c r="F3" s="56" t="s">
        <v>77</v>
      </c>
      <c r="G3" s="56" t="s">
        <v>78</v>
      </c>
      <c r="H3" s="56" t="s">
        <v>87</v>
      </c>
      <c r="I3" s="51" t="s">
        <v>49</v>
      </c>
      <c r="J3" s="48" t="s">
        <v>48</v>
      </c>
      <c r="K3" s="48"/>
      <c r="L3" s="48"/>
    </row>
    <row r="4" spans="1:12" ht="18.75" customHeight="1">
      <c r="A4" s="54"/>
      <c r="B4" s="1" t="s">
        <v>55</v>
      </c>
      <c r="C4" s="1" t="s">
        <v>4</v>
      </c>
      <c r="D4" s="20">
        <f>D5+D9+D10+D14+D15</f>
        <v>2333550.3396304804</v>
      </c>
      <c r="E4" s="20"/>
      <c r="F4" s="20">
        <f>F5+F9+F10+F14+F15</f>
        <v>3465293.1132548074</v>
      </c>
      <c r="G4" s="20"/>
      <c r="H4" s="20">
        <f>D4+F4</f>
        <v>5798843.452885288</v>
      </c>
      <c r="I4" s="52"/>
      <c r="J4" s="18"/>
      <c r="K4" s="18"/>
      <c r="L4" s="18"/>
    </row>
    <row r="5" spans="2:12" ht="18" customHeight="1">
      <c r="B5" s="4" t="s">
        <v>64</v>
      </c>
      <c r="C5" s="1" t="s">
        <v>4</v>
      </c>
      <c r="D5" s="20">
        <f>D8*D7</f>
        <v>1898075.025</v>
      </c>
      <c r="E5" s="23">
        <f>D5/D28</f>
        <v>1118.0932051131008</v>
      </c>
      <c r="F5" s="20">
        <f>F8*F7</f>
        <v>2953554.75</v>
      </c>
      <c r="G5" s="23">
        <f>F5/F28</f>
        <v>586.5581185208723</v>
      </c>
      <c r="H5" s="20">
        <f>D5+F5</f>
        <v>4851629.775</v>
      </c>
      <c r="I5" s="53"/>
      <c r="J5" s="18"/>
      <c r="K5" s="18"/>
      <c r="L5" s="18"/>
    </row>
    <row r="6" spans="2:12" ht="15">
      <c r="B6" s="25" t="s">
        <v>65</v>
      </c>
      <c r="C6" s="1" t="s">
        <v>42</v>
      </c>
      <c r="D6" s="21">
        <v>135</v>
      </c>
      <c r="E6" s="23"/>
      <c r="F6" s="21">
        <v>0.95</v>
      </c>
      <c r="G6" s="23"/>
      <c r="H6" s="21"/>
      <c r="I6" s="52"/>
      <c r="J6" s="18"/>
      <c r="K6" s="18"/>
      <c r="L6" s="18"/>
    </row>
    <row r="7" spans="2:12" ht="15">
      <c r="B7" s="25" t="s">
        <v>63</v>
      </c>
      <c r="C7" s="1" t="s">
        <v>4</v>
      </c>
      <c r="D7" s="21">
        <v>7.35</v>
      </c>
      <c r="E7" s="23"/>
      <c r="F7" s="21">
        <v>590</v>
      </c>
      <c r="G7" s="23"/>
      <c r="H7" s="21"/>
      <c r="I7" s="52"/>
      <c r="J7" s="18"/>
      <c r="K7" s="18"/>
      <c r="L7" s="18"/>
    </row>
    <row r="8" spans="2:12" ht="15">
      <c r="B8" s="4" t="s">
        <v>43</v>
      </c>
      <c r="C8" s="1" t="s">
        <v>62</v>
      </c>
      <c r="D8" s="20">
        <f>D6*D27</f>
        <v>258241.5</v>
      </c>
      <c r="E8" s="23"/>
      <c r="F8" s="20">
        <f>F27*F6</f>
        <v>5006.025</v>
      </c>
      <c r="G8" s="23"/>
      <c r="H8" s="21"/>
      <c r="I8" s="52"/>
      <c r="J8" s="18"/>
      <c r="K8" s="18"/>
      <c r="L8" s="18"/>
    </row>
    <row r="9" spans="2:12" ht="15">
      <c r="B9" s="26" t="s">
        <v>59</v>
      </c>
      <c r="C9" s="1" t="s">
        <v>4</v>
      </c>
      <c r="D9" s="22">
        <f>D8*0.972</f>
        <v>251010.73799999998</v>
      </c>
      <c r="E9" s="23">
        <f>D9/D28</f>
        <v>147.86212181903863</v>
      </c>
      <c r="F9" s="21"/>
      <c r="G9" s="23"/>
      <c r="H9" s="21">
        <v>251011</v>
      </c>
      <c r="I9" s="52"/>
      <c r="J9" s="18"/>
      <c r="K9" s="18"/>
      <c r="L9" s="18"/>
    </row>
    <row r="10" spans="2:12" ht="15.75" customHeight="1">
      <c r="B10" s="7" t="s">
        <v>66</v>
      </c>
      <c r="C10" s="1" t="s">
        <v>4</v>
      </c>
      <c r="D10" s="20">
        <f>D12*D13</f>
        <v>167485.87240000002</v>
      </c>
      <c r="E10" s="23">
        <f>D10/D28</f>
        <v>98.66038666352499</v>
      </c>
      <c r="F10" s="20">
        <f>F12*F13</f>
        <v>461376.342</v>
      </c>
      <c r="G10" s="23">
        <f>F10/F28</f>
        <v>91.62655240894468</v>
      </c>
      <c r="H10" s="20">
        <f>D10+F10</f>
        <v>628862.2144</v>
      </c>
      <c r="I10" s="53"/>
      <c r="J10" s="18"/>
      <c r="K10" s="18"/>
      <c r="L10" s="18"/>
    </row>
    <row r="11" spans="2:16" ht="15">
      <c r="B11" s="27" t="s">
        <v>44</v>
      </c>
      <c r="C11" s="1" t="s">
        <v>29</v>
      </c>
      <c r="D11" s="21">
        <v>37.1</v>
      </c>
      <c r="E11" s="23"/>
      <c r="F11" s="21">
        <v>37.1</v>
      </c>
      <c r="G11" s="23"/>
      <c r="H11" s="21"/>
      <c r="I11" s="52"/>
      <c r="J11" s="18"/>
      <c r="K11" s="18"/>
      <c r="L11" s="18"/>
      <c r="P11" s="17"/>
    </row>
    <row r="12" spans="2:12" ht="15">
      <c r="B12" s="27" t="s">
        <v>45</v>
      </c>
      <c r="C12" s="1" t="s">
        <v>29</v>
      </c>
      <c r="D12" s="20">
        <f>D27*D11</f>
        <v>70968.59000000001</v>
      </c>
      <c r="E12" s="23"/>
      <c r="F12" s="20">
        <f>F27*F11</f>
        <v>195498.45</v>
      </c>
      <c r="G12" s="23"/>
      <c r="H12" s="21"/>
      <c r="I12" s="52"/>
      <c r="J12" s="18"/>
      <c r="K12" s="18"/>
      <c r="L12" s="18"/>
    </row>
    <row r="13" spans="2:12" ht="15">
      <c r="B13" s="27" t="s">
        <v>46</v>
      </c>
      <c r="C13" s="1" t="s">
        <v>4</v>
      </c>
      <c r="D13" s="21">
        <v>2.36</v>
      </c>
      <c r="E13" s="23"/>
      <c r="F13" s="21">
        <v>2.36</v>
      </c>
      <c r="G13" s="23"/>
      <c r="H13" s="21"/>
      <c r="I13" s="52"/>
      <c r="J13" s="18"/>
      <c r="K13" s="18"/>
      <c r="L13" s="18"/>
    </row>
    <row r="14" spans="2:12" ht="18" customHeight="1">
      <c r="B14" s="4" t="s">
        <v>67</v>
      </c>
      <c r="C14" s="1" t="s">
        <v>4</v>
      </c>
      <c r="D14" s="20">
        <f>I14/I28*D28</f>
        <v>5389.145028787292</v>
      </c>
      <c r="E14" s="23">
        <f>D14/D28</f>
        <v>3.17456705277291</v>
      </c>
      <c r="F14" s="20">
        <f>I14/I28*F28</f>
        <v>15985.21493753271</v>
      </c>
      <c r="G14" s="23">
        <f>F14/F28</f>
        <v>3.17456705277291</v>
      </c>
      <c r="H14" s="20">
        <f>D14+F14</f>
        <v>21374.35996632</v>
      </c>
      <c r="I14" s="53">
        <v>27900</v>
      </c>
      <c r="J14" s="18"/>
      <c r="K14" s="18"/>
      <c r="L14" s="18"/>
    </row>
    <row r="15" spans="2:12" ht="15" customHeight="1">
      <c r="B15" s="4" t="s">
        <v>68</v>
      </c>
      <c r="C15" s="1" t="s">
        <v>4</v>
      </c>
      <c r="D15" s="20">
        <f>I15/I28*D28</f>
        <v>11589.5592016931</v>
      </c>
      <c r="E15" s="23">
        <f>D15/D28</f>
        <v>6.827025919941742</v>
      </c>
      <c r="F15" s="20">
        <f>I15/I28*F28</f>
        <v>34376.80631727465</v>
      </c>
      <c r="G15" s="23">
        <f>F15/F28</f>
        <v>6.827025919941742</v>
      </c>
      <c r="H15" s="20">
        <f>D15+F15</f>
        <v>45966.36551896775</v>
      </c>
      <c r="I15" s="53">
        <v>60000</v>
      </c>
      <c r="J15" s="18"/>
      <c r="K15" s="18"/>
      <c r="L15" s="18"/>
    </row>
    <row r="16" spans="2:12" ht="17.25" customHeight="1">
      <c r="B16" s="4" t="s">
        <v>50</v>
      </c>
      <c r="C16" s="1" t="s">
        <v>4</v>
      </c>
      <c r="D16" s="20">
        <f>D17+D18</f>
        <v>1328200.58</v>
      </c>
      <c r="E16" s="23"/>
      <c r="F16" s="20">
        <f aca="true" t="shared" si="0" ref="F16:H16">F17+F18</f>
        <v>3920415.1</v>
      </c>
      <c r="G16" s="23"/>
      <c r="H16" s="20">
        <f t="shared" si="0"/>
        <v>5248615.68</v>
      </c>
      <c r="I16" s="52">
        <v>3045780</v>
      </c>
      <c r="J16" s="18"/>
      <c r="K16" s="18"/>
      <c r="L16" s="18"/>
    </row>
    <row r="17" spans="2:12" ht="15">
      <c r="B17" s="4" t="s">
        <v>47</v>
      </c>
      <c r="C17" s="1" t="s">
        <v>4</v>
      </c>
      <c r="D17" s="20">
        <v>1088689</v>
      </c>
      <c r="E17" s="23">
        <f>D17/D28</f>
        <v>641.3106738925542</v>
      </c>
      <c r="F17" s="21">
        <v>3213455</v>
      </c>
      <c r="G17" s="23">
        <f>F17/F28</f>
        <v>638.1727370218852</v>
      </c>
      <c r="H17" s="20">
        <f>D17+F17</f>
        <v>4302144</v>
      </c>
      <c r="I17" s="52">
        <v>3258741</v>
      </c>
      <c r="J17" s="18"/>
      <c r="K17" s="18"/>
      <c r="L17" s="18"/>
    </row>
    <row r="18" spans="2:12" ht="15">
      <c r="B18" s="4" t="s">
        <v>11</v>
      </c>
      <c r="C18" s="1" t="s">
        <v>4</v>
      </c>
      <c r="D18" s="20">
        <f>D17*22%</f>
        <v>239511.58</v>
      </c>
      <c r="E18" s="23">
        <f>D18/D28</f>
        <v>141.0883482563619</v>
      </c>
      <c r="F18" s="20">
        <f>F17*22%</f>
        <v>706960.1</v>
      </c>
      <c r="G18" s="23">
        <f>F18/F28</f>
        <v>140.3980021448147</v>
      </c>
      <c r="H18" s="20">
        <f>D18+F18</f>
        <v>946471.6799999999</v>
      </c>
      <c r="I18" s="53">
        <f>I17*22%</f>
        <v>716923.02</v>
      </c>
      <c r="J18" s="18"/>
      <c r="K18" s="18"/>
      <c r="L18" s="18"/>
    </row>
    <row r="19" spans="2:12" ht="16.5" customHeight="1">
      <c r="B19" s="4" t="s">
        <v>56</v>
      </c>
      <c r="C19" s="1" t="s">
        <v>4</v>
      </c>
      <c r="D19" s="20">
        <f>D20+D21</f>
        <v>103340.23621509683</v>
      </c>
      <c r="E19" s="23"/>
      <c r="F19" s="20">
        <f aca="true" t="shared" si="1" ref="F19:H19">F20+F21</f>
        <v>306526.52299569896</v>
      </c>
      <c r="G19" s="23"/>
      <c r="H19" s="20">
        <f t="shared" si="1"/>
        <v>409927.6335252486</v>
      </c>
      <c r="I19" s="53">
        <f>I20+I21</f>
        <v>535000</v>
      </c>
      <c r="J19" s="18"/>
      <c r="K19" s="18"/>
      <c r="L19" s="18"/>
    </row>
    <row r="20" spans="2:12" ht="15">
      <c r="B20" s="7" t="s">
        <v>13</v>
      </c>
      <c r="C20" s="1" t="s">
        <v>4</v>
      </c>
      <c r="D20" s="20">
        <f>I20/I28*D28</f>
        <v>84024.30421227499</v>
      </c>
      <c r="E20" s="23">
        <f>D20/D28</f>
        <v>49.495937919577635</v>
      </c>
      <c r="F20" s="20">
        <f>I20/I28*F28</f>
        <v>249231.8458002412</v>
      </c>
      <c r="G20" s="23">
        <f>F20/F28</f>
        <v>49.495937919577635</v>
      </c>
      <c r="H20" s="20">
        <f>SUM(D20:F20)</f>
        <v>333305.6459504358</v>
      </c>
      <c r="I20" s="53">
        <v>435000</v>
      </c>
      <c r="J20" s="19">
        <f>SUM(D20:H20)</f>
        <v>666660.7878387911</v>
      </c>
      <c r="K20" s="18"/>
      <c r="L20" s="18"/>
    </row>
    <row r="21" spans="2:12" ht="15">
      <c r="B21" s="4" t="s">
        <v>14</v>
      </c>
      <c r="C21" s="1" t="s">
        <v>4</v>
      </c>
      <c r="D21" s="20">
        <f>I21/I28*D28</f>
        <v>19315.932002821835</v>
      </c>
      <c r="E21" s="23">
        <f>D21/D28</f>
        <v>11.378376533236237</v>
      </c>
      <c r="F21" s="20">
        <f>I21/I28*F28</f>
        <v>57294.67719545774</v>
      </c>
      <c r="G21" s="23">
        <f>F21/F28</f>
        <v>11.378376533236237</v>
      </c>
      <c r="H21" s="20">
        <f>SUM(D21:F21)</f>
        <v>76621.98757481281</v>
      </c>
      <c r="I21" s="53">
        <v>100000</v>
      </c>
      <c r="J21" s="18"/>
      <c r="K21" s="18"/>
      <c r="L21" s="18"/>
    </row>
    <row r="22" spans="2:12" ht="16.5" customHeight="1">
      <c r="B22" s="4" t="s">
        <v>51</v>
      </c>
      <c r="C22" s="1" t="s">
        <v>4</v>
      </c>
      <c r="D22" s="20">
        <f>D4+D16+D19</f>
        <v>3765091.1558455774</v>
      </c>
      <c r="E22" s="23"/>
      <c r="F22" s="20">
        <f>F4+F16+F19</f>
        <v>7692234.736250507</v>
      </c>
      <c r="G22" s="23"/>
      <c r="H22" s="20">
        <f>H4+H16+H19</f>
        <v>11457386.766410537</v>
      </c>
      <c r="I22" s="53"/>
      <c r="J22" s="18"/>
      <c r="K22" s="18"/>
      <c r="L22" s="18"/>
    </row>
    <row r="23" spans="2:12" ht="22.5" customHeight="1">
      <c r="B23" s="4" t="s">
        <v>52</v>
      </c>
      <c r="C23" s="1" t="s">
        <v>4</v>
      </c>
      <c r="D23" s="20">
        <v>540904</v>
      </c>
      <c r="E23" s="23">
        <f>D23/D28</f>
        <v>318.62865221489164</v>
      </c>
      <c r="F23" s="20">
        <v>1845314</v>
      </c>
      <c r="G23" s="23">
        <f>F23/F28</f>
        <v>366.4682051078365</v>
      </c>
      <c r="H23" s="20">
        <f>SUM(D23:F23)</f>
        <v>2386536.628652215</v>
      </c>
      <c r="I23" s="53">
        <v>5419899</v>
      </c>
      <c r="J23" s="18"/>
      <c r="K23" s="18"/>
      <c r="L23" s="18"/>
    </row>
    <row r="24" spans="2:12" ht="15">
      <c r="B24" s="4" t="s">
        <v>53</v>
      </c>
      <c r="C24" s="1" t="s">
        <v>4</v>
      </c>
      <c r="D24" s="20">
        <f>D22+D23</f>
        <v>4305995.155845577</v>
      </c>
      <c r="E24" s="23"/>
      <c r="F24" s="20">
        <f aca="true" t="shared" si="2" ref="F24:H24">F22+F23</f>
        <v>9537548.736250507</v>
      </c>
      <c r="G24" s="23"/>
      <c r="H24" s="20">
        <f t="shared" si="2"/>
        <v>13843923.395062752</v>
      </c>
      <c r="I24" s="53"/>
      <c r="J24" s="18"/>
      <c r="K24" s="18"/>
      <c r="L24" s="18"/>
    </row>
    <row r="25" spans="2:12" ht="19.5" customHeight="1">
      <c r="B25" s="4" t="s">
        <v>54</v>
      </c>
      <c r="C25" s="1" t="s">
        <v>4</v>
      </c>
      <c r="D25" s="20">
        <v>358511</v>
      </c>
      <c r="E25" s="23">
        <f>D25/D28</f>
        <v>211.1869698397738</v>
      </c>
      <c r="F25" s="20">
        <v>800082</v>
      </c>
      <c r="G25" s="23">
        <f>F25/F28</f>
        <v>158.89144854430631</v>
      </c>
      <c r="H25" s="20">
        <f>D25+F25</f>
        <v>1158593</v>
      </c>
      <c r="I25" s="53">
        <v>2518702</v>
      </c>
      <c r="J25" s="18"/>
      <c r="K25" s="18"/>
      <c r="L25" s="18">
        <v>326614</v>
      </c>
    </row>
    <row r="26" spans="2:12" ht="16.5" customHeight="1">
      <c r="B26" s="10" t="s">
        <v>57</v>
      </c>
      <c r="C26" s="28" t="s">
        <v>4</v>
      </c>
      <c r="D26" s="29">
        <f>D22+D23+D25</f>
        <v>4664506.155845577</v>
      </c>
      <c r="E26" s="30"/>
      <c r="F26" s="29">
        <f>F22+F23+F25</f>
        <v>10337630.736250507</v>
      </c>
      <c r="G26" s="30"/>
      <c r="H26" s="29">
        <f>H22+H23+H25</f>
        <v>15002516.395062752</v>
      </c>
      <c r="I26" s="53"/>
      <c r="J26" s="18"/>
      <c r="K26" s="18"/>
      <c r="L26" s="18"/>
    </row>
    <row r="27" spans="2:12" ht="17.25" customHeight="1">
      <c r="B27" s="4" t="s">
        <v>20</v>
      </c>
      <c r="C27" s="1" t="s">
        <v>21</v>
      </c>
      <c r="D27" s="21">
        <v>1912.9</v>
      </c>
      <c r="E27" s="23"/>
      <c r="F27" s="21">
        <v>5269.5</v>
      </c>
      <c r="G27" s="23"/>
      <c r="H27" s="21">
        <f>SUM(D27:F27)</f>
        <v>7182.4</v>
      </c>
      <c r="I27" s="52">
        <v>9501.2</v>
      </c>
      <c r="J27" s="18"/>
      <c r="K27" s="18"/>
      <c r="L27" s="18">
        <v>2318.8</v>
      </c>
    </row>
    <row r="28" spans="2:12" ht="21" customHeight="1">
      <c r="B28" s="4" t="s">
        <v>22</v>
      </c>
      <c r="C28" s="1" t="s">
        <v>21</v>
      </c>
      <c r="D28" s="21">
        <v>1697.6</v>
      </c>
      <c r="E28" s="23"/>
      <c r="F28" s="21">
        <v>5035.4</v>
      </c>
      <c r="G28" s="23"/>
      <c r="H28" s="21">
        <f>F28+D28</f>
        <v>6733</v>
      </c>
      <c r="I28" s="52">
        <f>H28+L28</f>
        <v>8788.6</v>
      </c>
      <c r="J28" s="18"/>
      <c r="K28" s="18"/>
      <c r="L28" s="18">
        <v>2055.6</v>
      </c>
    </row>
    <row r="29" spans="2:12" ht="17.25" customHeight="1">
      <c r="B29" s="26" t="s">
        <v>33</v>
      </c>
      <c r="C29" s="1" t="s">
        <v>4</v>
      </c>
      <c r="D29" s="23">
        <f>D26/D28</f>
        <v>2747.7062652247746</v>
      </c>
      <c r="E29" s="23"/>
      <c r="F29" s="23">
        <f>F26/F28</f>
        <v>2052.9909711741884</v>
      </c>
      <c r="G29" s="23"/>
      <c r="H29" s="24"/>
      <c r="I29" s="52"/>
      <c r="J29" s="18"/>
      <c r="K29" s="18"/>
      <c r="L29" s="18"/>
    </row>
    <row r="30" spans="2:12" ht="17.25" customHeight="1">
      <c r="B30" s="3" t="s">
        <v>60</v>
      </c>
      <c r="C30" s="28" t="s">
        <v>4</v>
      </c>
      <c r="D30" s="30">
        <f>D29*120%</f>
        <v>3297.2475182697294</v>
      </c>
      <c r="E30" s="30"/>
      <c r="F30" s="30">
        <f>F29*120%</f>
        <v>2463.589165409026</v>
      </c>
      <c r="G30" s="30"/>
      <c r="H30" s="31"/>
      <c r="I30" s="52"/>
      <c r="J30" s="18"/>
      <c r="K30" s="18"/>
      <c r="L30" s="18"/>
    </row>
    <row r="31" spans="2:12" ht="15.75" customHeight="1">
      <c r="B31" s="4" t="s">
        <v>61</v>
      </c>
      <c r="C31" s="1" t="s">
        <v>4</v>
      </c>
      <c r="D31" s="21">
        <v>2448.5</v>
      </c>
      <c r="E31" s="23"/>
      <c r="F31" s="21">
        <v>1880.53</v>
      </c>
      <c r="G31" s="21"/>
      <c r="H31" s="21"/>
      <c r="I31" s="52"/>
      <c r="J31" s="18"/>
      <c r="K31" s="18"/>
      <c r="L31" s="18"/>
    </row>
    <row r="33" spans="2:8" ht="15">
      <c r="B33" s="44" t="s">
        <v>89</v>
      </c>
      <c r="C33" s="44"/>
      <c r="D33" s="44"/>
      <c r="E33" s="44"/>
      <c r="F33" s="44"/>
      <c r="G33" s="44"/>
      <c r="H33" s="44"/>
    </row>
    <row r="34" spans="2:8" ht="15">
      <c r="B34" s="46"/>
      <c r="C34" s="47"/>
      <c r="D34" s="47"/>
      <c r="E34" s="47"/>
      <c r="F34" s="47"/>
      <c r="G34" s="47"/>
      <c r="H34" s="47"/>
    </row>
  </sheetData>
  <mergeCells count="5">
    <mergeCell ref="B34:H34"/>
    <mergeCell ref="B2:L2"/>
    <mergeCell ref="J3:L3"/>
    <mergeCell ref="B33:H33"/>
    <mergeCell ref="B1:H1"/>
  </mergeCell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 topLeftCell="A1">
      <selection activeCell="N23" sqref="N23"/>
    </sheetView>
  </sheetViews>
  <sheetFormatPr defaultColWidth="9.140625" defaultRowHeight="15"/>
  <cols>
    <col min="1" max="1" width="36.7109375" style="0" customWidth="1"/>
    <col min="3" max="3" width="7.00390625" style="0" customWidth="1"/>
    <col min="5" max="5" width="11.28125" style="0" customWidth="1"/>
    <col min="9" max="9" width="12.140625" style="0" customWidth="1"/>
    <col min="10" max="10" width="12.57421875" style="0" customWidth="1"/>
  </cols>
  <sheetData>
    <row r="1" spans="1:10" ht="36" customHeight="1">
      <c r="A1" s="49" t="s">
        <v>82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64.5" customHeight="1">
      <c r="A2" s="15" t="s">
        <v>0</v>
      </c>
      <c r="B2" s="15" t="s">
        <v>1</v>
      </c>
      <c r="C2" s="15" t="s">
        <v>81</v>
      </c>
      <c r="D2" s="15" t="s">
        <v>80</v>
      </c>
      <c r="E2" s="35" t="s">
        <v>76</v>
      </c>
      <c r="F2" s="35" t="s">
        <v>78</v>
      </c>
      <c r="G2" s="35" t="s">
        <v>77</v>
      </c>
      <c r="H2" s="35" t="s">
        <v>78</v>
      </c>
      <c r="I2" s="35" t="s">
        <v>58</v>
      </c>
      <c r="J2" s="35" t="s">
        <v>49</v>
      </c>
    </row>
    <row r="3" spans="1:10" ht="15">
      <c r="A3" s="1" t="s">
        <v>55</v>
      </c>
      <c r="B3" s="1" t="s">
        <v>4</v>
      </c>
      <c r="C3" s="39"/>
      <c r="D3" s="20">
        <f>D4+D8+D9+D13+D14</f>
        <v>2828685.7288336796</v>
      </c>
      <c r="E3" s="20">
        <f>E4+E8+E9+E13+E14</f>
        <v>2333550.3396304804</v>
      </c>
      <c r="F3" s="20"/>
      <c r="G3" s="20">
        <f>G4+G8+G9+G13+G14</f>
        <v>3465293.1132548074</v>
      </c>
      <c r="H3" s="20"/>
      <c r="I3" s="20">
        <f>E3+G3</f>
        <v>5798843.452885288</v>
      </c>
      <c r="J3" s="18"/>
    </row>
    <row r="4" spans="1:10" ht="15">
      <c r="A4" s="4" t="s">
        <v>64</v>
      </c>
      <c r="B4" s="1" t="s">
        <v>4</v>
      </c>
      <c r="C4" s="39">
        <f>D4/C31/12</f>
        <v>31.785117493472583</v>
      </c>
      <c r="D4" s="20">
        <f>D7*D6</f>
        <v>2300829.3</v>
      </c>
      <c r="E4" s="20">
        <f>E7*E6</f>
        <v>1898075.025</v>
      </c>
      <c r="F4" s="23">
        <f>E4/E27</f>
        <v>1118.0932051131008</v>
      </c>
      <c r="G4" s="20">
        <f>G7*G6</f>
        <v>2953554.75</v>
      </c>
      <c r="H4" s="23">
        <f>G4/G27</f>
        <v>586.5581185208723</v>
      </c>
      <c r="I4" s="20">
        <f>E4+G4</f>
        <v>4851629.775</v>
      </c>
      <c r="J4" s="41">
        <f>D4+E4+G4</f>
        <v>7152459.074999999</v>
      </c>
    </row>
    <row r="5" spans="1:10" ht="15">
      <c r="A5" s="25" t="s">
        <v>65</v>
      </c>
      <c r="B5" s="1" t="s">
        <v>42</v>
      </c>
      <c r="C5" s="39"/>
      <c r="D5" s="1">
        <v>135</v>
      </c>
      <c r="E5" s="21">
        <v>135</v>
      </c>
      <c r="F5" s="23"/>
      <c r="G5" s="21">
        <v>0.95</v>
      </c>
      <c r="H5" s="23"/>
      <c r="I5" s="21"/>
      <c r="J5" s="42"/>
    </row>
    <row r="6" spans="1:10" ht="15">
      <c r="A6" s="25" t="s">
        <v>63</v>
      </c>
      <c r="B6" s="1" t="s">
        <v>4</v>
      </c>
      <c r="C6" s="39"/>
      <c r="D6" s="1">
        <v>7.35</v>
      </c>
      <c r="E6" s="21">
        <v>7.35</v>
      </c>
      <c r="F6" s="23"/>
      <c r="G6" s="21">
        <v>590</v>
      </c>
      <c r="H6" s="23"/>
      <c r="I6" s="21"/>
      <c r="J6" s="42"/>
    </row>
    <row r="7" spans="1:14" ht="15">
      <c r="A7" s="4" t="s">
        <v>43</v>
      </c>
      <c r="B7" s="1" t="s">
        <v>62</v>
      </c>
      <c r="C7" s="39"/>
      <c r="D7" s="20">
        <f>D5*D26</f>
        <v>313038</v>
      </c>
      <c r="E7" s="20">
        <f>E5*E26</f>
        <v>258241.5</v>
      </c>
      <c r="F7" s="23"/>
      <c r="G7" s="20">
        <f>G26*G5</f>
        <v>5006.025</v>
      </c>
      <c r="H7" s="23"/>
      <c r="I7" s="21"/>
      <c r="J7" s="42"/>
      <c r="N7" s="38"/>
    </row>
    <row r="8" spans="1:10" ht="15">
      <c r="A8" s="26" t="s">
        <v>59</v>
      </c>
      <c r="B8" s="1" t="s">
        <v>4</v>
      </c>
      <c r="C8" s="39">
        <f>D8/C31/12</f>
        <v>4.203419619544946</v>
      </c>
      <c r="D8" s="36">
        <f>D7*0.972</f>
        <v>304272.936</v>
      </c>
      <c r="E8" s="22">
        <f>E7*0.972</f>
        <v>251010.73799999998</v>
      </c>
      <c r="F8" s="23">
        <f>E8/E27</f>
        <v>147.86212181903863</v>
      </c>
      <c r="G8" s="21"/>
      <c r="H8" s="23"/>
      <c r="I8" s="21">
        <v>251011</v>
      </c>
      <c r="J8" s="42"/>
    </row>
    <row r="9" spans="1:10" ht="30.75" customHeight="1">
      <c r="A9" s="7" t="s">
        <v>66</v>
      </c>
      <c r="B9" s="1" t="s">
        <v>4</v>
      </c>
      <c r="C9" s="39">
        <f>D9/C31/12</f>
        <v>2.804714282951359</v>
      </c>
      <c r="D9" s="20">
        <f>D11*D12</f>
        <v>203024.85280000002</v>
      </c>
      <c r="E9" s="20">
        <f>E11*E12</f>
        <v>167485.87240000002</v>
      </c>
      <c r="F9" s="23">
        <f>E9/E27</f>
        <v>98.66038666352499</v>
      </c>
      <c r="G9" s="20">
        <f>G11*G12</f>
        <v>461376.342</v>
      </c>
      <c r="H9" s="23">
        <f>G9/G27</f>
        <v>91.62655240894468</v>
      </c>
      <c r="I9" s="20">
        <f>E9+G9</f>
        <v>628862.2144</v>
      </c>
      <c r="J9" s="41">
        <f>D9+E9+G9</f>
        <v>831887.0672</v>
      </c>
    </row>
    <row r="10" spans="1:10" ht="15" customHeight="1">
      <c r="A10" s="27" t="s">
        <v>44</v>
      </c>
      <c r="B10" s="1" t="s">
        <v>29</v>
      </c>
      <c r="C10" s="39"/>
      <c r="D10" s="1">
        <v>37.1</v>
      </c>
      <c r="E10" s="21">
        <v>37.1</v>
      </c>
      <c r="F10" s="23"/>
      <c r="G10" s="21">
        <v>37.1</v>
      </c>
      <c r="H10" s="23"/>
      <c r="I10" s="21"/>
      <c r="J10" s="42"/>
    </row>
    <row r="11" spans="1:10" ht="19.5" customHeight="1">
      <c r="A11" s="27" t="s">
        <v>45</v>
      </c>
      <c r="B11" s="1" t="s">
        <v>29</v>
      </c>
      <c r="C11" s="39"/>
      <c r="D11" s="20">
        <f>D26*D10</f>
        <v>86027.48000000001</v>
      </c>
      <c r="E11" s="20">
        <f>E26*E10</f>
        <v>70968.59000000001</v>
      </c>
      <c r="F11" s="23"/>
      <c r="G11" s="20">
        <f>G26*G10</f>
        <v>195498.45</v>
      </c>
      <c r="H11" s="23"/>
      <c r="I11" s="21"/>
      <c r="J11" s="42"/>
    </row>
    <row r="12" spans="1:10" ht="18" customHeight="1">
      <c r="A12" s="27" t="s">
        <v>46</v>
      </c>
      <c r="B12" s="1" t="s">
        <v>4</v>
      </c>
      <c r="C12" s="39"/>
      <c r="D12" s="1">
        <v>2.36</v>
      </c>
      <c r="E12" s="21">
        <v>2.36</v>
      </c>
      <c r="F12" s="23"/>
      <c r="G12" s="21">
        <v>2.36</v>
      </c>
      <c r="H12" s="23"/>
      <c r="I12" s="21"/>
      <c r="J12" s="42"/>
    </row>
    <row r="13" spans="1:10" ht="15">
      <c r="A13" s="4" t="s">
        <v>67</v>
      </c>
      <c r="B13" s="1" t="s">
        <v>4</v>
      </c>
      <c r="C13" s="39">
        <f>D13/C31/12</f>
        <v>0.09014933667205437</v>
      </c>
      <c r="D13" s="20">
        <f>J13-I13</f>
        <v>6525.64003368</v>
      </c>
      <c r="E13" s="20">
        <f>J13/J27*E27</f>
        <v>5389.145028787292</v>
      </c>
      <c r="F13" s="23">
        <f>E13/E27</f>
        <v>3.17456705277291</v>
      </c>
      <c r="G13" s="20">
        <f>J13/J27*G27</f>
        <v>15985.21493753271</v>
      </c>
      <c r="H13" s="23">
        <f>G13/G27</f>
        <v>3.17456705277291</v>
      </c>
      <c r="I13" s="20">
        <f>E13+G13</f>
        <v>21374.35996632</v>
      </c>
      <c r="J13" s="41">
        <v>27900</v>
      </c>
    </row>
    <row r="14" spans="1:10" ht="15">
      <c r="A14" s="4" t="s">
        <v>68</v>
      </c>
      <c r="B14" s="1" t="s">
        <v>4</v>
      </c>
      <c r="C14" s="39">
        <f>D14/C31/12</f>
        <v>0.19386077610620692</v>
      </c>
      <c r="D14" s="20">
        <v>14033</v>
      </c>
      <c r="E14" s="20">
        <f>J14/J27*E27</f>
        <v>11589.5592016931</v>
      </c>
      <c r="F14" s="23">
        <f>E14/E27</f>
        <v>6.827025919941742</v>
      </c>
      <c r="G14" s="20">
        <f>J14/J27*G27</f>
        <v>34376.80631727465</v>
      </c>
      <c r="H14" s="23">
        <f>G14/G27</f>
        <v>6.827025919941742</v>
      </c>
      <c r="I14" s="20">
        <f>E14+G14</f>
        <v>45966.36551896775</v>
      </c>
      <c r="J14" s="41">
        <v>60000</v>
      </c>
    </row>
    <row r="15" spans="1:10" ht="15">
      <c r="A15" s="4" t="s">
        <v>50</v>
      </c>
      <c r="B15" s="1" t="s">
        <v>4</v>
      </c>
      <c r="C15" s="39">
        <f>D15/C31/12</f>
        <v>22.218069956336247</v>
      </c>
      <c r="D15" s="20">
        <f>D16+D17</f>
        <v>1608299.4299293119</v>
      </c>
      <c r="E15" s="20">
        <f>E16+E17</f>
        <v>1328200.58</v>
      </c>
      <c r="F15" s="23"/>
      <c r="G15" s="20">
        <f aca="true" t="shared" si="0" ref="G15:I15">G16+G17</f>
        <v>3920415.1</v>
      </c>
      <c r="H15" s="23"/>
      <c r="I15" s="20">
        <f t="shared" si="0"/>
        <v>5248615.68</v>
      </c>
      <c r="J15" s="41">
        <f>D15+E15+G15</f>
        <v>6856915.109929312</v>
      </c>
    </row>
    <row r="16" spans="1:10" ht="15">
      <c r="A16" s="4" t="s">
        <v>47</v>
      </c>
      <c r="B16" s="1" t="s">
        <v>4</v>
      </c>
      <c r="C16" s="39"/>
      <c r="D16" s="20">
        <f>F16*D27</f>
        <v>1318278.2212535343</v>
      </c>
      <c r="E16" s="20">
        <v>1088689</v>
      </c>
      <c r="F16" s="23">
        <f>E16/E27</f>
        <v>641.3106738925542</v>
      </c>
      <c r="G16" s="21">
        <v>3213455</v>
      </c>
      <c r="H16" s="23">
        <f>G16/G27</f>
        <v>638.1727370218852</v>
      </c>
      <c r="I16" s="20">
        <f>E16+G16</f>
        <v>4302144</v>
      </c>
      <c r="J16" s="19">
        <f>D16+E16+G16</f>
        <v>5620422.221253535</v>
      </c>
    </row>
    <row r="17" spans="1:10" ht="15">
      <c r="A17" s="4" t="s">
        <v>11</v>
      </c>
      <c r="B17" s="1" t="s">
        <v>4</v>
      </c>
      <c r="C17" s="39"/>
      <c r="D17" s="36">
        <f>D16*22%</f>
        <v>290021.20867577754</v>
      </c>
      <c r="E17" s="20">
        <f>E16*22%</f>
        <v>239511.58</v>
      </c>
      <c r="F17" s="23">
        <f>E17/E27</f>
        <v>141.0883482563619</v>
      </c>
      <c r="G17" s="20">
        <f>G16*22%</f>
        <v>706960.1</v>
      </c>
      <c r="H17" s="23">
        <f>G17/G27</f>
        <v>140.3980021448147</v>
      </c>
      <c r="I17" s="20">
        <f>E17+G17</f>
        <v>946471.6799999999</v>
      </c>
      <c r="J17" s="19">
        <f>D17+E17+G17</f>
        <v>1236492.8886757775</v>
      </c>
    </row>
    <row r="18" spans="1:10" ht="15">
      <c r="A18" s="4" t="s">
        <v>56</v>
      </c>
      <c r="B18" s="1" t="s">
        <v>4</v>
      </c>
      <c r="C18" s="39">
        <f>D18/C31/12</f>
        <v>1.7286700759695004</v>
      </c>
      <c r="D18" s="20">
        <f>D19+D20</f>
        <v>125133.24078920424</v>
      </c>
      <c r="E18" s="20">
        <f>E19+E20</f>
        <v>103340.23621509683</v>
      </c>
      <c r="F18" s="23"/>
      <c r="G18" s="20">
        <f aca="true" t="shared" si="1" ref="G18:I18">G19+G20</f>
        <v>306526.52299569896</v>
      </c>
      <c r="H18" s="23"/>
      <c r="I18" s="20">
        <f t="shared" si="1"/>
        <v>409927.6335252486</v>
      </c>
      <c r="J18" s="19">
        <f>J19+J20</f>
        <v>535000</v>
      </c>
    </row>
    <row r="19" spans="1:10" ht="21.75" customHeight="1">
      <c r="A19" s="7" t="s">
        <v>13</v>
      </c>
      <c r="B19" s="1" t="s">
        <v>4</v>
      </c>
      <c r="C19" s="39"/>
      <c r="D19" s="36">
        <f>J19-G19-E19</f>
        <v>101743.84998748382</v>
      </c>
      <c r="E19" s="20">
        <f>J19/J27*E27</f>
        <v>84024.30421227499</v>
      </c>
      <c r="F19" s="23">
        <f>E19/E27</f>
        <v>49.495937919577635</v>
      </c>
      <c r="G19" s="20">
        <f>J19/J27*G27</f>
        <v>249231.8458002412</v>
      </c>
      <c r="H19" s="23">
        <f>G19/G27</f>
        <v>49.495937919577635</v>
      </c>
      <c r="I19" s="20">
        <f>SUM(E19:G19)</f>
        <v>333305.6459504358</v>
      </c>
      <c r="J19" s="19">
        <v>435000</v>
      </c>
    </row>
    <row r="20" spans="1:10" ht="15">
      <c r="A20" s="4" t="s">
        <v>14</v>
      </c>
      <c r="B20" s="1" t="s">
        <v>4</v>
      </c>
      <c r="C20" s="39"/>
      <c r="D20" s="36">
        <f>J20-G20-E20</f>
        <v>23389.390801720423</v>
      </c>
      <c r="E20" s="20">
        <f>J20/J27*E27</f>
        <v>19315.932002821835</v>
      </c>
      <c r="F20" s="23">
        <f>E20/E27</f>
        <v>11.378376533236237</v>
      </c>
      <c r="G20" s="20">
        <f>J20/J27*G27</f>
        <v>57294.67719545774</v>
      </c>
      <c r="H20" s="23">
        <f>G20/G27</f>
        <v>11.378376533236237</v>
      </c>
      <c r="I20" s="20">
        <f>SUM(E20:G20)</f>
        <v>76621.98757481281</v>
      </c>
      <c r="J20" s="19">
        <v>100000</v>
      </c>
    </row>
    <row r="21" spans="1:11" ht="15">
      <c r="A21" s="4" t="s">
        <v>51</v>
      </c>
      <c r="B21" s="1" t="s">
        <v>4</v>
      </c>
      <c r="C21" s="39">
        <f>D21/C31/12</f>
        <v>63.02400154105288</v>
      </c>
      <c r="D21" s="20">
        <f>D3+D16+D17+D19+D20</f>
        <v>4562118.399552195</v>
      </c>
      <c r="E21" s="20">
        <f>E3+E16+E17+E19+E20</f>
        <v>3765091.1558455774</v>
      </c>
      <c r="F21" s="20"/>
      <c r="G21" s="20">
        <f>G3+G16+G17+G19+G20</f>
        <v>7692234.736250507</v>
      </c>
      <c r="H21" s="23"/>
      <c r="I21" s="20">
        <f>I3+I16+I17+I19+I20</f>
        <v>11457386.766410537</v>
      </c>
      <c r="J21" s="20">
        <v>16019505</v>
      </c>
      <c r="K21" s="37"/>
    </row>
    <row r="22" spans="1:10" ht="15">
      <c r="A22" s="4" t="s">
        <v>52</v>
      </c>
      <c r="B22" s="1" t="s">
        <v>4</v>
      </c>
      <c r="C22" s="39">
        <f>D22/C31/12</f>
        <v>9.048213871177577</v>
      </c>
      <c r="D22" s="36">
        <f>F22*D27</f>
        <v>654973.0574929313</v>
      </c>
      <c r="E22" s="20">
        <v>540904</v>
      </c>
      <c r="F22" s="23">
        <f>E22/E27</f>
        <v>318.62865221489164</v>
      </c>
      <c r="G22" s="20">
        <v>1845314</v>
      </c>
      <c r="H22" s="23">
        <f>G22/G27</f>
        <v>366.4682051078365</v>
      </c>
      <c r="I22" s="20">
        <f>SUM(E22:G22)</f>
        <v>2386536.628652215</v>
      </c>
      <c r="J22" s="19">
        <f>D22+E22+G22</f>
        <v>3041191.0574929314</v>
      </c>
    </row>
    <row r="23" spans="1:10" ht="15">
      <c r="A23" s="4" t="s">
        <v>53</v>
      </c>
      <c r="B23" s="1" t="s">
        <v>4</v>
      </c>
      <c r="C23" s="39"/>
      <c r="D23" s="20">
        <f>D21+D22</f>
        <v>5217091.457045127</v>
      </c>
      <c r="E23" s="20">
        <f>E21+E22</f>
        <v>4305995.155845577</v>
      </c>
      <c r="F23" s="23"/>
      <c r="G23" s="20">
        <f aca="true" t="shared" si="2" ref="G23:J23">G21+G22</f>
        <v>9537548.736250507</v>
      </c>
      <c r="H23" s="23"/>
      <c r="I23" s="20">
        <f t="shared" si="2"/>
        <v>13843923.395062752</v>
      </c>
      <c r="J23" s="20">
        <f t="shared" si="2"/>
        <v>19060696.05749293</v>
      </c>
    </row>
    <row r="24" spans="1:10" ht="15">
      <c r="A24" s="4" t="s">
        <v>54</v>
      </c>
      <c r="B24" s="1" t="s">
        <v>4</v>
      </c>
      <c r="C24" s="39">
        <f>D24/C31/12</f>
        <v>18.789409700636856</v>
      </c>
      <c r="D24" s="36">
        <f>J24-I24</f>
        <v>1360109</v>
      </c>
      <c r="E24" s="20">
        <v>358511</v>
      </c>
      <c r="F24" s="23">
        <f>E24/E27</f>
        <v>211.1869698397738</v>
      </c>
      <c r="G24" s="20">
        <v>800082</v>
      </c>
      <c r="H24" s="23">
        <f>G24/G27</f>
        <v>158.89144854430631</v>
      </c>
      <c r="I24" s="20">
        <f>E24+G24</f>
        <v>1158593</v>
      </c>
      <c r="J24" s="19">
        <v>2518702</v>
      </c>
    </row>
    <row r="25" spans="1:11" ht="14.25" customHeight="1">
      <c r="A25" s="10" t="s">
        <v>57</v>
      </c>
      <c r="B25" s="28" t="s">
        <v>4</v>
      </c>
      <c r="C25" s="40">
        <f>D25/C31/12</f>
        <v>90.86162511286732</v>
      </c>
      <c r="D25" s="29">
        <f>D21+D22+D24</f>
        <v>6577200.457045127</v>
      </c>
      <c r="E25" s="29">
        <f>E21+E22+E24</f>
        <v>4664506.155845577</v>
      </c>
      <c r="F25" s="30"/>
      <c r="G25" s="29">
        <f>G21+G22+G24</f>
        <v>10337630.736250507</v>
      </c>
      <c r="H25" s="30"/>
      <c r="I25" s="29">
        <f>I21+I22+I24</f>
        <v>15002516.395062752</v>
      </c>
      <c r="J25" s="19">
        <f>I25+D25</f>
        <v>21579716.85210788</v>
      </c>
      <c r="K25" s="37"/>
    </row>
    <row r="26" spans="1:10" ht="15">
      <c r="A26" s="4" t="s">
        <v>20</v>
      </c>
      <c r="B26" s="1" t="s">
        <v>21</v>
      </c>
      <c r="C26" s="39"/>
      <c r="D26" s="1">
        <v>2318.8</v>
      </c>
      <c r="E26" s="21">
        <v>1912.9</v>
      </c>
      <c r="F26" s="23"/>
      <c r="G26" s="21">
        <v>5269.5</v>
      </c>
      <c r="H26" s="23"/>
      <c r="I26" s="21">
        <f>SUM(E26:G26)</f>
        <v>7182.4</v>
      </c>
      <c r="J26" s="18">
        <v>9501.2</v>
      </c>
    </row>
    <row r="27" spans="1:10" ht="15">
      <c r="A27" s="4" t="s">
        <v>22</v>
      </c>
      <c r="B27" s="1" t="s">
        <v>21</v>
      </c>
      <c r="C27" s="1"/>
      <c r="D27" s="1">
        <v>2055.6</v>
      </c>
      <c r="E27" s="21">
        <v>1697.6</v>
      </c>
      <c r="F27" s="23"/>
      <c r="G27" s="21">
        <v>5035.4</v>
      </c>
      <c r="H27" s="23"/>
      <c r="I27" s="21">
        <f>G27+E27</f>
        <v>6733</v>
      </c>
      <c r="J27" s="18">
        <f>I27+D27</f>
        <v>8788.6</v>
      </c>
    </row>
    <row r="28" spans="1:10" ht="15">
      <c r="A28" s="26" t="s">
        <v>83</v>
      </c>
      <c r="B28" s="1" t="s">
        <v>4</v>
      </c>
      <c r="C28" s="1"/>
      <c r="D28" s="1"/>
      <c r="E28" s="23">
        <f>E25/E27</f>
        <v>2747.7062652247746</v>
      </c>
      <c r="F28" s="23"/>
      <c r="G28" s="23">
        <f>G25/G27</f>
        <v>2052.9909711741884</v>
      </c>
      <c r="H28" s="23"/>
      <c r="I28" s="24"/>
      <c r="J28" s="18"/>
    </row>
    <row r="29" spans="1:10" ht="15">
      <c r="A29" s="3" t="s">
        <v>60</v>
      </c>
      <c r="B29" s="28" t="s">
        <v>4</v>
      </c>
      <c r="C29" s="28">
        <f>C25*120%</f>
        <v>109.03395013544078</v>
      </c>
      <c r="D29" s="28">
        <f>D25/D27</f>
        <v>3199.649959644448</v>
      </c>
      <c r="E29" s="30">
        <f>E28*120%</f>
        <v>3297.2475182697294</v>
      </c>
      <c r="F29" s="30"/>
      <c r="G29" s="30">
        <f>G28*120%</f>
        <v>2463.589165409026</v>
      </c>
      <c r="H29" s="30"/>
      <c r="I29" s="31"/>
      <c r="J29" s="18"/>
    </row>
    <row r="30" spans="1:10" ht="15">
      <c r="A30" s="4" t="s">
        <v>61</v>
      </c>
      <c r="B30" s="1" t="s">
        <v>4</v>
      </c>
      <c r="C30" s="1"/>
      <c r="D30" s="1">
        <v>2178.28</v>
      </c>
      <c r="E30" s="21">
        <v>2448.5</v>
      </c>
      <c r="F30" s="23"/>
      <c r="G30" s="21">
        <v>1880.53</v>
      </c>
      <c r="H30" s="21"/>
      <c r="I30" s="21"/>
      <c r="J30" s="18"/>
    </row>
    <row r="31" spans="1:10" ht="15">
      <c r="A31" s="4" t="s">
        <v>84</v>
      </c>
      <c r="B31" s="1"/>
      <c r="C31" s="1">
        <v>6032.25</v>
      </c>
      <c r="D31" s="1"/>
      <c r="E31" s="21"/>
      <c r="F31" s="23"/>
      <c r="G31" s="21"/>
      <c r="H31" s="21"/>
      <c r="I31" s="21"/>
      <c r="J31" s="18"/>
    </row>
    <row r="32" spans="1:9" ht="15">
      <c r="A32" s="44" t="s">
        <v>79</v>
      </c>
      <c r="B32" s="44"/>
      <c r="C32" s="44"/>
      <c r="D32" s="44"/>
      <c r="E32" s="44"/>
      <c r="F32" s="44"/>
      <c r="G32" s="44"/>
      <c r="H32" s="44"/>
      <c r="I32" s="44"/>
    </row>
  </sheetData>
  <mergeCells count="2">
    <mergeCell ref="A1:J1"/>
    <mergeCell ref="A32:I32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2021-01-25T06:48:04Z</dcterms:modified>
  <cp:category/>
  <cp:version/>
  <cp:contentType/>
  <cp:contentStatus/>
</cp:coreProperties>
</file>